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2195" tabRatio="704" activeTab="0"/>
  </bookViews>
  <sheets>
    <sheet name="9.1 Fact. Total" sheetId="1" r:id="rId1"/>
    <sheet name="9.2.  Generadoras" sheetId="2" r:id="rId2"/>
    <sheet name="9.3 Transmisión" sheetId="3" r:id="rId3"/>
    <sheet name="9.4 Distribuidoras" sheetId="4" r:id="rId4"/>
  </sheets>
  <externalReferences>
    <externalReference r:id="rId7"/>
  </externalReferences>
  <definedNames>
    <definedName name="AMAZONAS">#REF!</definedName>
    <definedName name="ANCASH">#REF!</definedName>
    <definedName name="APURIMAC">#REF!</definedName>
    <definedName name="_xlnm.Print_Area" localSheetId="0">'9.1 Fact. Total'!$A$1:$J$75</definedName>
    <definedName name="_xlnm.Print_Area" localSheetId="1">'9.2.  Generadoras'!$A$1:$Z$115</definedName>
    <definedName name="_xlnm.Print_Area" localSheetId="2">'9.3 Transmisión'!$A$1:$N$92</definedName>
    <definedName name="_xlnm.Print_Area" localSheetId="3">'9.4 Distribuidoras'!$A$1:$R$74</definedName>
    <definedName name="AREQUIPA">#REF!</definedName>
    <definedName name="AYACUCHO">'[1]X_DEPA'!#REF!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'[1]X_DEPA'!#REF!</definedName>
    <definedName name="LIMA_II">'[1]X_DEPA'!#REF!</definedName>
    <definedName name="LORETO">#REF!</definedName>
    <definedName name="MADRE_DIOS">#REF!</definedName>
    <definedName name="MOQUEGUA">#REF!</definedName>
    <definedName name="PARTICIP" localSheetId="2">'9.3 Transmisión'!$B$1:$M$48</definedName>
    <definedName name="PARTICIP">#REF!</definedName>
    <definedName name="PASCO">#REF!</definedName>
    <definedName name="PIURA">#REF!</definedName>
    <definedName name="PIURA_I">'[1]X_DEPA'!#REF!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<sst xmlns="http://schemas.openxmlformats.org/spreadsheetml/2006/main" count="731" uniqueCount="203">
  <si>
    <t>Hidráulica</t>
  </si>
  <si>
    <t>Térmica</t>
  </si>
  <si>
    <t>Total</t>
  </si>
  <si>
    <t>Estatal</t>
  </si>
  <si>
    <t>Privada</t>
  </si>
  <si>
    <t>N°</t>
  </si>
  <si>
    <t>Particp.</t>
  </si>
  <si>
    <t>POTENCIA</t>
  </si>
  <si>
    <t>PRODUCCION</t>
  </si>
  <si>
    <t>ESTATAL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</si>
  <si>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</si>
  <si>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</si>
  <si>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</si>
  <si>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</si>
  <si>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</si>
  <si>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</si>
  <si>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</si>
  <si>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</si>
  <si>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</si>
  <si>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</si>
  <si>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</si>
  <si>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</si>
  <si>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</si>
  <si>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</si>
  <si>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</si>
  <si>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</si>
  <si>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</si>
  <si>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</si>
  <si>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</si>
  <si>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</si>
  <si>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</si>
  <si>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</si>
  <si>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</si>
  <si>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Sindicato Energético S.A.</t>
  </si>
  <si>
    <t>Eléctrica Santa Rosa S.A.C.</t>
  </si>
  <si>
    <t>Dic</t>
  </si>
  <si>
    <t>Generadora de Energía del Perú S.A.</t>
  </si>
  <si>
    <t>Kallpa Generación S.A.</t>
  </si>
  <si>
    <t>Bionergía del Chira S.A.</t>
  </si>
  <si>
    <t>SDF Energía S.A.C.</t>
  </si>
  <si>
    <t>Termoselva S.R.L.</t>
  </si>
  <si>
    <t>Aguas y Energía Perú S.A.</t>
  </si>
  <si>
    <t>Petramas S.A.C.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</si>
  <si>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</si>
  <si>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</si>
  <si>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</si>
  <si>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</si>
  <si>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</si>
  <si>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</si>
  <si>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</si>
  <si>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Eteselva S.R.L.</t>
  </si>
  <si>
    <t>Abengoa Transmisión Norte S.A.</t>
  </si>
  <si>
    <t>Etenorte S.R.L.</t>
  </si>
  <si>
    <t>Consorcio Energético Huancavelica S.A.</t>
  </si>
  <si>
    <t>EMP. PRIVADA</t>
  </si>
  <si>
    <t>REDESUR</t>
  </si>
  <si>
    <t>ETESELVA</t>
  </si>
  <si>
    <t>ETENORTE</t>
  </si>
  <si>
    <t>total</t>
  </si>
  <si>
    <t>Mercado regulado</t>
  </si>
  <si>
    <t>Mercado libre</t>
  </si>
  <si>
    <t>Electrocentro S.A.</t>
  </si>
  <si>
    <t>Electronoroeste S.A.</t>
  </si>
  <si>
    <t>Electro Sur Este S.A.A.</t>
  </si>
  <si>
    <t>Electronorte S.A.</t>
  </si>
  <si>
    <t>Electro Oriente S.A.</t>
  </si>
  <si>
    <t>Electro Puno S.A.A.</t>
  </si>
  <si>
    <t>Electrosur S.A.</t>
  </si>
  <si>
    <t>Electro Ucayali S.A.</t>
  </si>
  <si>
    <t>INADE - Proyecto Especial Chavimochic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</si>
  <si>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</si>
  <si>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</si>
  <si>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</si>
  <si>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</si>
  <si>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Empresa de Interés Local Hidroeléctrica Chacas S.A.</t>
  </si>
  <si>
    <t>Electro Pangoa S.A.</t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</si>
  <si>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</si>
  <si>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</si>
  <si>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</si>
  <si>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</si>
  <si>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</si>
  <si>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</si>
  <si>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GTS Repartición S.A.C.</t>
  </si>
  <si>
    <t>GTS Majes S.A.C.</t>
  </si>
  <si>
    <t>Tacna Solar S.A.C.</t>
  </si>
  <si>
    <t>SDE Piura S.A.C.</t>
  </si>
  <si>
    <t>Panamericana Solar S.A.C.</t>
  </si>
  <si>
    <t>Eléctrica Yanapampa S.A.C.</t>
  </si>
  <si>
    <t>Empresa de Generación Huanza S.A.</t>
  </si>
  <si>
    <t>Fénix Power Perú S.A.</t>
  </si>
  <si>
    <t>500 kV</t>
  </si>
  <si>
    <t>REP</t>
  </si>
  <si>
    <t xml:space="preserve">         LÍNEAS DE TRANSMISIÓN EN 500kV, 220 kV y 138 kV</t>
  </si>
  <si>
    <t>ATN 1 S.A.</t>
  </si>
  <si>
    <t>Abengoa Transmisión Sur S.A.</t>
  </si>
  <si>
    <t xml:space="preserve">Red de Energía del Perú S.A. </t>
  </si>
  <si>
    <t>Transmisora Eléctrica del Sur S.A.</t>
  </si>
  <si>
    <t>Compañía Transmisora Andina S.A.</t>
  </si>
  <si>
    <t>TESUR</t>
  </si>
  <si>
    <t>9.1.   PARTICIPACIÓN DE LAS EMPRESAS* DEL MERCADO ELÉCTRICO SEGÚN SU FACTURACIÓN ** TOTAL</t>
  </si>
  <si>
    <t>Eólica</t>
  </si>
  <si>
    <t>Eólico</t>
  </si>
  <si>
    <t>ATN 2 S.A.</t>
  </si>
  <si>
    <t>CTM</t>
  </si>
  <si>
    <t>ISA PERU</t>
  </si>
  <si>
    <t>TRASANDINA</t>
  </si>
  <si>
    <t>(*) Sólo empresas que informan a la DGE a diciembre 2015. Incluye valores estimados basados en la información declarada mensualmente a la Dirección General de Electricidad por facturación por energía.</t>
  </si>
  <si>
    <t>LONGITUD 2015</t>
  </si>
  <si>
    <t>Electroperú S. A.</t>
  </si>
  <si>
    <t>Emp. de Generación Eléctrica de Arequipa S. A.</t>
  </si>
  <si>
    <t>Emp. de Generación Eléctrica del Sur S. A.</t>
  </si>
  <si>
    <t>Emp. de Generación Eléctrica Machu Picchu S. A.</t>
  </si>
  <si>
    <t>Empresa de Generación Eléctrica San Gabán S. A.</t>
  </si>
  <si>
    <t>Agro Industrial Paramonga S.A.A.</t>
  </si>
  <si>
    <t>Asociación Santa Lucia de Chacas</t>
  </si>
  <si>
    <t>Central Hidroeléctrica Langui S.A.</t>
  </si>
  <si>
    <t>Chinango S.A.C</t>
  </si>
  <si>
    <t>Compañia Eléctrica El Platanal S.A.</t>
  </si>
  <si>
    <t>Compañía Hidroeléctrica Tingo S.A.</t>
  </si>
  <si>
    <t xml:space="preserve">Duke Energy Egenor S en C por A. </t>
  </si>
  <si>
    <t>Empresa Concesionaria Energía Limpia S.A.C.</t>
  </si>
  <si>
    <t>Empresa de Generación Eléctrica Canchayllo S.A.C.</t>
  </si>
  <si>
    <t>Empresa de Generación Eléctrica Cheves S. A.</t>
  </si>
  <si>
    <t>Empresa de Generación Eléctrica Junín S.A.C.</t>
  </si>
  <si>
    <t>Empresa Eléctrica Rio Doble S.A.</t>
  </si>
  <si>
    <t>Energía Eólica S.A.</t>
  </si>
  <si>
    <t>Hidrocañete S.A.</t>
  </si>
  <si>
    <t>Hidroeléctrica Huanchor S.A.C.</t>
  </si>
  <si>
    <t>Hidroeléctrica Santa Cruz S.A.C.</t>
  </si>
  <si>
    <t>Maja Energía S.A.C.</t>
  </si>
  <si>
    <t>Moquegua FV S.A.C.</t>
  </si>
  <si>
    <t>Parque Eólico Marcona S.R.L.</t>
  </si>
  <si>
    <t>Planta de Reserva Fría de Generación Éten S.A.</t>
  </si>
  <si>
    <t>Shougang Generación Eléctrica S.A.</t>
  </si>
  <si>
    <t>Parque Eolico Tres Hermanas S.A.C.***</t>
  </si>
  <si>
    <t>Sociedad Minera Cerro Verde S.A.***</t>
  </si>
  <si>
    <t>Agropecuaria Aurora S.A.C.***</t>
  </si>
  <si>
    <t>Cía. Hidroeléctrica San Hilarión S.A.***</t>
  </si>
  <si>
    <r>
      <t>9.2.  PARTICIPACIÓN DE LAS EMPRESAS* GENERADORAS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DEL MERCADO ELÉCTRICO</t>
    </r>
  </si>
  <si>
    <t>E.A.W. Muller S.A.***</t>
  </si>
  <si>
    <t xml:space="preserve">9.3.   PARTICIPACIÓN DE LAS EMPRESAS* TRANSMISORAS** EN EL MERCADO ELÉCTRICO  SEGÚN LONGITUD DE </t>
  </si>
  <si>
    <t>(**) Sólo empresas cuya actividad principal es la transmisión eléctrica.</t>
  </si>
  <si>
    <t>(**) Sólo empresas cuya actividad principal es la tdistribución eléctrica.</t>
  </si>
  <si>
    <t>9.4.    PARTICIPACIÓN DE LAS EMPRESAS* DISTRIBUIDORAS** EN EL MERCADO ELÉCTRICO  2016</t>
  </si>
  <si>
    <t>a. Empresas estatales a diciembre del 2016</t>
  </si>
  <si>
    <t>b. Empresas privadas a diciembre del 2016</t>
  </si>
  <si>
    <t>c. Total participación de empresas* distribuidoras** a diciembre del 2016</t>
  </si>
  <si>
    <t>Electronorte Medio S.A. - HIDRANDINA</t>
  </si>
  <si>
    <t>Electro Dunas S.A.A.</t>
  </si>
  <si>
    <t>Empresa Generación y Comercialización de Servicio Público de Electricidad S.A.</t>
  </si>
  <si>
    <t>(*) Sólo empresas que informan a la DGE a diciembre 2016. Incluye valores estimados basados en la información declarada mensualmente a la Dirección General de Electricidad por facturación por energía.</t>
  </si>
  <si>
    <t>A.- Empresas privadas a diciembre del 2016</t>
  </si>
  <si>
    <t>Facturación total 2016</t>
  </si>
  <si>
    <t>Número de clientes  2016</t>
  </si>
  <si>
    <t>Venta de energía  2016  (GWh)</t>
  </si>
  <si>
    <t>Facturación total  2016</t>
  </si>
  <si>
    <t>ENGIE Energía Perú S.A.</t>
  </si>
  <si>
    <t>ENEL Generación Perú S.A.A.</t>
  </si>
  <si>
    <t>Empresa de Generación Huallaga S.A.</t>
  </si>
  <si>
    <t>Empresa de Generación Eléctrica Rio Baños S.A.C.(1)</t>
  </si>
  <si>
    <t>Infraestructura y Energía del Perú S.A.C. (1)</t>
  </si>
  <si>
    <t>Potencia instalada  2016  (MW)</t>
  </si>
  <si>
    <t>c. Total participación de empresas* generadoras estatales y privadas a diciembre del 2016</t>
  </si>
  <si>
    <t>Producción de energía eléctrica  2016  (GWh)</t>
  </si>
  <si>
    <t>Venta de energía  2016 (GWh)</t>
  </si>
  <si>
    <t>Statkraft Perú S.A.</t>
  </si>
  <si>
    <t>Termochilca S.A.</t>
  </si>
  <si>
    <t/>
  </si>
  <si>
    <t>Sociedad Electrica del Sur Oeste S.A.</t>
  </si>
  <si>
    <t>Consorcio Eléctrico de Villacuri S.A.C.</t>
  </si>
  <si>
    <t>Empresa Distribuidora y Comercializadora de Energía Electrica San Ramón de Pangoa S.A.</t>
  </si>
  <si>
    <t>GRÁFICO 2016</t>
  </si>
  <si>
    <t>FACTURACION MILLONES US$ 2016</t>
  </si>
  <si>
    <t>Edegel S.A.A. (1)</t>
  </si>
  <si>
    <t>Energía del Sur S.A. (2)</t>
  </si>
  <si>
    <t>(*) Sólo empresas que informan a la DGE a diciembre 2016. Incluye valores estimados basados en la información declarada mensualmente a la Dirección General de Electricidad por facturación por energía. Sólo empresas cuya actividad principal es la generación eléctica</t>
  </si>
  <si>
    <t>(2) ENERSUR S.A. cambia de razón social a ENGIE ENERGÍA PERÚ S.A. en marzo del 2016.</t>
  </si>
  <si>
    <t>(1) EDEGEL S.A.A. cambia de razón social a ENEL GENERACIÓN PERÚ S.A.A. en Noviembre del 2016.</t>
  </si>
  <si>
    <t>Empresa Eléctrica de Piura S.A. (3)</t>
  </si>
  <si>
    <t>(3) EMPRESA ELÉCTRICA DE PIURA S.A. cambia de razón social a ENEL GENERACIÓN PIURA S.A. en noviembre del 2016.</t>
  </si>
  <si>
    <t>(4) Inicia sus operaciones en febrero del 2016.</t>
  </si>
  <si>
    <t>Samay I  S.A. (4)</t>
  </si>
  <si>
    <t>Cerro del Aguila S.A. (5)</t>
  </si>
  <si>
    <t>(5) Inicia sus operaciones en julio del 2016.</t>
  </si>
  <si>
    <t>ENEL Generación Piura S.A</t>
  </si>
  <si>
    <t>Luz del Sur S.A.A.</t>
  </si>
  <si>
    <t>Edelnor S.A.A. (1)</t>
  </si>
  <si>
    <t>Enel Distribución Perú S.A.A. (2)</t>
  </si>
  <si>
    <t>(1) El servicio de Energía de la empresa Edelnor S.A.A. fueron hasta Octubre 2016.</t>
  </si>
  <si>
    <t>(2) Inicio sus operaciones comerciales como Enel Distribución Perú S.A.A. apartir de Noviembre 2016.</t>
  </si>
  <si>
    <t>Empresas</t>
  </si>
  <si>
    <t>Codigo</t>
  </si>
  <si>
    <t>ABY</t>
  </si>
  <si>
    <t>ATN</t>
  </si>
  <si>
    <t>ATN 2</t>
  </si>
  <si>
    <t>ATN 1</t>
  </si>
  <si>
    <t>(*) Sólo empresas que informan a la DGE a diciembre 2016</t>
  </si>
  <si>
    <t>(**) Consolidado basado en la información declarada mensualmente a la Dirección General de Electricidad (aportes y facturación por energía) a diciembre 2016</t>
  </si>
  <si>
    <t>ABY Transmisión Sur S.A. (1)</t>
  </si>
  <si>
    <r>
      <t>ABY Transmisión Sur S.A.</t>
    </r>
    <r>
      <rPr>
        <vertAlign val="superscript"/>
        <sz val="10"/>
        <rFont val="Arial"/>
        <family val="2"/>
      </rPr>
      <t xml:space="preserve"> (1)</t>
    </r>
  </si>
  <si>
    <t>Interconexión Eléctrica ISA Perú S.A.</t>
  </si>
  <si>
    <t>(1) Abengo Transmisión Sur S.A. cambió de razón social a ABY Transmisión Sur S.A. en abril del 2016.</t>
  </si>
  <si>
    <t>CONEHUA</t>
  </si>
</sst>
</file>

<file path=xl/styles.xml><?xml version="1.0" encoding="utf-8"?>
<styleSheet xmlns="http://schemas.openxmlformats.org/spreadsheetml/2006/main">
  <numFmts count="6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#,##0;&quot;$&quot;\-#,##0"/>
    <numFmt numFmtId="193" formatCode="&quot;$&quot;#,##0;[Red]&quot;$&quot;\-#,##0"/>
    <numFmt numFmtId="194" formatCode="&quot;$&quot;#,##0.00;&quot;$&quot;\-#,##0.00"/>
    <numFmt numFmtId="195" formatCode="&quot;$&quot;#,##0.00;[Red]&quot;$&quot;\-#,##0.00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%"/>
    <numFmt numFmtId="203" formatCode="_ * #,##0_ ;_ * \-#,##0_ ;_ * &quot;-&quot;??_ ;_ @_ "/>
    <numFmt numFmtId="204" formatCode="#,##0.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.000%"/>
    <numFmt numFmtId="211" formatCode="0.0000%"/>
    <numFmt numFmtId="212" formatCode="0.00000%"/>
    <numFmt numFmtId="213" formatCode="#\ ###\ ##0.00"/>
    <numFmt numFmtId="214" formatCode="#,##0.000"/>
    <numFmt numFmtId="215" formatCode="#\ ##0"/>
    <numFmt numFmtId="216" formatCode="###0"/>
    <numFmt numFmtId="217" formatCode="_-* #,##0_-;\-* #,##0_-;_-* &quot;-&quot;??_-;_-@_-"/>
    <numFmt numFmtId="218" formatCode="\-"/>
    <numFmt numFmtId="219" formatCode="#\ ###\ ##0"/>
    <numFmt numFmtId="220" formatCode="[$-280A]dddd\,\ dd&quot; de &quot;mmmm&quot; de &quot;yyyy"/>
    <numFmt numFmtId="221" formatCode="[$-280A]hh:mm:ss\ AM/PM"/>
    <numFmt numFmtId="222" formatCode="0.00000000"/>
    <numFmt numFmtId="223" formatCode="0.000000%"/>
    <numFmt numFmtId="224" formatCode="0.0000000%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Narrow"/>
      <family val="2"/>
    </font>
    <font>
      <b/>
      <vertAlign val="superscript"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10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2.5"/>
      <color indexed="8"/>
      <name val="Arial"/>
      <family val="2"/>
    </font>
    <font>
      <sz val="2.25"/>
      <color indexed="8"/>
      <name val="Arial"/>
      <family val="2"/>
    </font>
    <font>
      <sz val="2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23"/>
      <name val="Arial"/>
      <family val="2"/>
    </font>
    <font>
      <b/>
      <sz val="15.75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9"/>
      <name val="Calibri"/>
      <family val="2"/>
    </font>
    <font>
      <sz val="9.2"/>
      <color indexed="8"/>
      <name val="Calibri"/>
      <family val="2"/>
    </font>
    <font>
      <b/>
      <sz val="9.75"/>
      <color indexed="8"/>
      <name val="Arial"/>
      <family val="2"/>
    </font>
    <font>
      <b/>
      <sz val="11.5"/>
      <color indexed="8"/>
      <name val="Arial"/>
      <family val="2"/>
    </font>
    <font>
      <b/>
      <sz val="10.5"/>
      <color indexed="9"/>
      <name val="Arial"/>
      <family val="2"/>
    </font>
    <font>
      <sz val="1.75"/>
      <color indexed="8"/>
      <name val="Arial"/>
      <family val="2"/>
    </font>
    <font>
      <b/>
      <sz val="2.25"/>
      <color indexed="9"/>
      <name val="Arial"/>
      <family val="2"/>
    </font>
    <font>
      <sz val="5.7"/>
      <color indexed="8"/>
      <name val="Arial"/>
      <family val="2"/>
    </font>
    <font>
      <b/>
      <sz val="10"/>
      <color indexed="8"/>
      <name val="+mn-ea"/>
      <family val="0"/>
    </font>
    <font>
      <b/>
      <sz val="11.2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4"/>
      <color theme="0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2C869B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hair"/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>
        <color indexed="63"/>
      </left>
      <right style="hair"/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 style="hair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medium"/>
      <right style="thin"/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medium"/>
      <right>
        <color indexed="63"/>
      </right>
      <top style="medium">
        <color theme="1"/>
      </top>
      <bottom style="hair"/>
    </border>
    <border>
      <left>
        <color indexed="63"/>
      </left>
      <right style="medium">
        <color theme="1"/>
      </right>
      <top style="medium">
        <color theme="1"/>
      </top>
      <bottom style="hair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0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2" fillId="4" borderId="0" applyNumberFormat="0" applyBorder="0" applyAlignment="0" applyProtection="0"/>
    <xf numFmtId="0" fontId="47" fillId="17" borderId="1" applyNumberFormat="0" applyAlignment="0" applyProtection="0"/>
    <xf numFmtId="0" fontId="83" fillId="1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14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4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17" borderId="5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89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202" fontId="6" fillId="0" borderId="0" xfId="58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202" fontId="6" fillId="0" borderId="0" xfId="58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203" fontId="0" fillId="0" borderId="0" xfId="48" applyNumberFormat="1" applyFont="1" applyBorder="1" applyAlignment="1">
      <alignment/>
    </xf>
    <xf numFmtId="202" fontId="6" fillId="0" borderId="10" xfId="58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58" applyFill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17" borderId="0" xfId="0" applyFill="1" applyAlignment="1">
      <alignment/>
    </xf>
    <xf numFmtId="3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  <xf numFmtId="4" fontId="90" fillId="0" borderId="0" xfId="0" applyNumberFormat="1" applyFont="1" applyFill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202" fontId="6" fillId="0" borderId="15" xfId="58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202" fontId="6" fillId="0" borderId="17" xfId="58" applyNumberFormat="1" applyFont="1" applyFill="1" applyBorder="1" applyAlignment="1">
      <alignment horizontal="center"/>
    </xf>
    <xf numFmtId="202" fontId="6" fillId="0" borderId="16" xfId="58" applyNumberFormat="1" applyFont="1" applyFill="1" applyBorder="1" applyAlignment="1">
      <alignment horizontal="center"/>
    </xf>
    <xf numFmtId="202" fontId="6" fillId="0" borderId="18" xfId="58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02" fontId="6" fillId="0" borderId="19" xfId="58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0" xfId="0" applyNumberFormat="1" applyAlignment="1">
      <alignment/>
    </xf>
    <xf numFmtId="4" fontId="1" fillId="0" borderId="2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91" fillId="26" borderId="22" xfId="0" applyFont="1" applyFill="1" applyBorder="1" applyAlignment="1">
      <alignment horizontal="center"/>
    </xf>
    <xf numFmtId="0" fontId="90" fillId="26" borderId="0" xfId="0" applyFont="1" applyFill="1" applyBorder="1" applyAlignment="1">
      <alignment/>
    </xf>
    <xf numFmtId="10" fontId="92" fillId="26" borderId="23" xfId="58" applyNumberFormat="1" applyFont="1" applyFill="1" applyBorder="1" applyAlignment="1">
      <alignment horizontal="center"/>
    </xf>
    <xf numFmtId="4" fontId="90" fillId="26" borderId="24" xfId="0" applyNumberFormat="1" applyFont="1" applyFill="1" applyBorder="1" applyAlignment="1">
      <alignment/>
    </xf>
    <xf numFmtId="4" fontId="90" fillId="26" borderId="25" xfId="0" applyNumberFormat="1" applyFont="1" applyFill="1" applyBorder="1" applyAlignment="1">
      <alignment/>
    </xf>
    <xf numFmtId="202" fontId="92" fillId="26" borderId="23" xfId="58" applyNumberFormat="1" applyFont="1" applyFill="1" applyBorder="1" applyAlignment="1">
      <alignment horizontal="center"/>
    </xf>
    <xf numFmtId="0" fontId="90" fillId="26" borderId="26" xfId="0" applyFont="1" applyFill="1" applyBorder="1" applyAlignment="1">
      <alignment/>
    </xf>
    <xf numFmtId="4" fontId="93" fillId="26" borderId="27" xfId="0" applyNumberFormat="1" applyFont="1" applyFill="1" applyBorder="1" applyAlignment="1">
      <alignment/>
    </xf>
    <xf numFmtId="0" fontId="90" fillId="26" borderId="0" xfId="0" applyFont="1" applyFill="1" applyAlignment="1">
      <alignment/>
    </xf>
    <xf numFmtId="0" fontId="90" fillId="26" borderId="0" xfId="0" applyFont="1" applyFill="1" applyBorder="1" applyAlignment="1">
      <alignment wrapText="1"/>
    </xf>
    <xf numFmtId="43" fontId="90" fillId="26" borderId="24" xfId="0" applyNumberFormat="1" applyFont="1" applyFill="1" applyBorder="1" applyAlignment="1">
      <alignment/>
    </xf>
    <xf numFmtId="0" fontId="91" fillId="26" borderId="28" xfId="0" applyFont="1" applyFill="1" applyBorder="1" applyAlignment="1">
      <alignment horizontal="center"/>
    </xf>
    <xf numFmtId="4" fontId="94" fillId="26" borderId="29" xfId="0" applyNumberFormat="1" applyFont="1" applyFill="1" applyBorder="1" applyAlignment="1">
      <alignment/>
    </xf>
    <xf numFmtId="202" fontId="92" fillId="26" borderId="30" xfId="58" applyNumberFormat="1" applyFont="1" applyFill="1" applyBorder="1" applyAlignment="1">
      <alignment horizontal="center"/>
    </xf>
    <xf numFmtId="202" fontId="92" fillId="26" borderId="12" xfId="58" applyNumberFormat="1" applyFont="1" applyFill="1" applyBorder="1" applyAlignment="1">
      <alignment horizontal="center"/>
    </xf>
    <xf numFmtId="4" fontId="95" fillId="26" borderId="21" xfId="0" applyNumberFormat="1" applyFont="1" applyFill="1" applyBorder="1" applyAlignment="1">
      <alignment/>
    </xf>
    <xf numFmtId="10" fontId="92" fillId="26" borderId="31" xfId="58" applyNumberFormat="1" applyFont="1" applyFill="1" applyBorder="1" applyAlignment="1">
      <alignment horizontal="center"/>
    </xf>
    <xf numFmtId="4" fontId="94" fillId="26" borderId="32" xfId="0" applyNumberFormat="1" applyFont="1" applyFill="1" applyBorder="1" applyAlignment="1">
      <alignment/>
    </xf>
    <xf numFmtId="4" fontId="95" fillId="26" borderId="29" xfId="0" applyNumberFormat="1" applyFont="1" applyFill="1" applyBorder="1" applyAlignment="1">
      <alignment/>
    </xf>
    <xf numFmtId="4" fontId="95" fillId="26" borderId="32" xfId="0" applyNumberFormat="1" applyFont="1" applyFill="1" applyBorder="1" applyAlignment="1">
      <alignment/>
    </xf>
    <xf numFmtId="9" fontId="92" fillId="26" borderId="31" xfId="0" applyNumberFormat="1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/>
    </xf>
    <xf numFmtId="202" fontId="6" fillId="26" borderId="0" xfId="58" applyNumberFormat="1" applyFont="1" applyFill="1" applyBorder="1" applyAlignment="1">
      <alignment horizontal="center"/>
    </xf>
    <xf numFmtId="4" fontId="3" fillId="26" borderId="0" xfId="0" applyNumberFormat="1" applyFont="1" applyFill="1" applyBorder="1" applyAlignment="1">
      <alignment/>
    </xf>
    <xf numFmtId="10" fontId="6" fillId="26" borderId="0" xfId="58" applyNumberFormat="1" applyFont="1" applyFill="1" applyBorder="1" applyAlignment="1">
      <alignment horizontal="center"/>
    </xf>
    <xf numFmtId="9" fontId="6" fillId="26" borderId="0" xfId="0" applyNumberFormat="1" applyFont="1" applyFill="1" applyBorder="1" applyAlignment="1">
      <alignment horizontal="center"/>
    </xf>
    <xf numFmtId="0" fontId="28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0" fillId="26" borderId="0" xfId="0" applyFill="1" applyAlignment="1">
      <alignment/>
    </xf>
    <xf numFmtId="0" fontId="91" fillId="26" borderId="33" xfId="0" applyFont="1" applyFill="1" applyBorder="1" applyAlignment="1">
      <alignment horizontal="center"/>
    </xf>
    <xf numFmtId="9" fontId="92" fillId="26" borderId="34" xfId="58" applyFont="1" applyFill="1" applyBorder="1" applyAlignment="1">
      <alignment horizontal="center"/>
    </xf>
    <xf numFmtId="0" fontId="91" fillId="26" borderId="24" xfId="0" applyFont="1" applyFill="1" applyBorder="1" applyAlignment="1">
      <alignment horizontal="center"/>
    </xf>
    <xf numFmtId="0" fontId="91" fillId="26" borderId="0" xfId="0" applyFont="1" applyFill="1" applyBorder="1" applyAlignment="1">
      <alignment horizontal="center"/>
    </xf>
    <xf numFmtId="202" fontId="90" fillId="26" borderId="0" xfId="0" applyNumberFormat="1" applyFont="1" applyFill="1" applyAlignment="1">
      <alignment/>
    </xf>
    <xf numFmtId="4" fontId="18" fillId="26" borderId="0" xfId="0" applyNumberFormat="1" applyFont="1" applyFill="1" applyBorder="1" applyAlignment="1">
      <alignment horizontal="right"/>
    </xf>
    <xf numFmtId="0" fontId="0" fillId="26" borderId="0" xfId="0" applyFill="1" applyBorder="1" applyAlignment="1">
      <alignment/>
    </xf>
    <xf numFmtId="4" fontId="0" fillId="26" borderId="0" xfId="0" applyNumberFormat="1" applyFill="1" applyAlignment="1">
      <alignment/>
    </xf>
    <xf numFmtId="4" fontId="15" fillId="26" borderId="0" xfId="48" applyNumberFormat="1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0" fillId="26" borderId="0" xfId="0" applyFill="1" applyBorder="1" applyAlignment="1">
      <alignment horizontal="center"/>
    </xf>
    <xf numFmtId="4" fontId="0" fillId="26" borderId="0" xfId="0" applyNumberFormat="1" applyFill="1" applyBorder="1" applyAlignment="1">
      <alignment/>
    </xf>
    <xf numFmtId="202" fontId="6" fillId="26" borderId="0" xfId="59" applyNumberFormat="1" applyFont="1" applyFill="1" applyBorder="1" applyAlignment="1">
      <alignment horizontal="center"/>
    </xf>
    <xf numFmtId="3" fontId="1" fillId="26" borderId="0" xfId="0" applyNumberFormat="1" applyFont="1" applyFill="1" applyBorder="1" applyAlignment="1">
      <alignment/>
    </xf>
    <xf numFmtId="4" fontId="1" fillId="26" borderId="0" xfId="0" applyNumberFormat="1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8" fillId="26" borderId="33" xfId="0" applyFont="1" applyFill="1" applyBorder="1" applyAlignment="1">
      <alignment horizontal="center"/>
    </xf>
    <xf numFmtId="0" fontId="8" fillId="26" borderId="24" xfId="0" applyFont="1" applyFill="1" applyBorder="1" applyAlignment="1">
      <alignment horizontal="center"/>
    </xf>
    <xf numFmtId="0" fontId="8" fillId="26" borderId="35" xfId="0" applyFont="1" applyFill="1" applyBorder="1" applyAlignment="1">
      <alignment horizontal="center"/>
    </xf>
    <xf numFmtId="4" fontId="93" fillId="26" borderId="36" xfId="0" applyNumberFormat="1" applyFont="1" applyFill="1" applyBorder="1" applyAlignment="1">
      <alignment/>
    </xf>
    <xf numFmtId="0" fontId="8" fillId="26" borderId="32" xfId="0" applyFont="1" applyFill="1" applyBorder="1" applyAlignment="1">
      <alignment horizontal="center"/>
    </xf>
    <xf numFmtId="202" fontId="92" fillId="26" borderId="37" xfId="59" applyNumberFormat="1" applyFont="1" applyFill="1" applyBorder="1" applyAlignment="1">
      <alignment horizontal="center"/>
    </xf>
    <xf numFmtId="3" fontId="3" fillId="26" borderId="38" xfId="0" applyNumberFormat="1" applyFont="1" applyFill="1" applyBorder="1" applyAlignment="1">
      <alignment vertical="center"/>
    </xf>
    <xf numFmtId="202" fontId="6" fillId="26" borderId="39" xfId="59" applyNumberFormat="1" applyFont="1" applyFill="1" applyBorder="1" applyAlignment="1">
      <alignment horizontal="center" vertical="center"/>
    </xf>
    <xf numFmtId="4" fontId="3" fillId="26" borderId="38" xfId="0" applyNumberFormat="1" applyFont="1" applyFill="1" applyBorder="1" applyAlignment="1">
      <alignment vertical="center"/>
    </xf>
    <xf numFmtId="202" fontId="6" fillId="26" borderId="40" xfId="59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/>
    </xf>
    <xf numFmtId="3" fontId="0" fillId="26" borderId="0" xfId="0" applyNumberFormat="1" applyFill="1" applyBorder="1" applyAlignment="1">
      <alignment/>
    </xf>
    <xf numFmtId="0" fontId="2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 horizontal="right"/>
    </xf>
    <xf numFmtId="0" fontId="4" fillId="26" borderId="0" xfId="0" applyFont="1" applyFill="1" applyAlignment="1">
      <alignment/>
    </xf>
    <xf numFmtId="0" fontId="30" fillId="26" borderId="0" xfId="0" applyFont="1" applyFill="1" applyAlignment="1">
      <alignment/>
    </xf>
    <xf numFmtId="219" fontId="0" fillId="0" borderId="0" xfId="0" applyNumberFormat="1" applyFill="1" applyBorder="1" applyAlignment="1">
      <alignment horizontal="left"/>
    </xf>
    <xf numFmtId="219" fontId="0" fillId="0" borderId="0" xfId="0" applyNumberFormat="1" applyFill="1" applyBorder="1" applyAlignment="1">
      <alignment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11" fillId="26" borderId="0" xfId="0" applyFont="1" applyFill="1" applyBorder="1" applyAlignment="1">
      <alignment horizontal="center"/>
    </xf>
    <xf numFmtId="9" fontId="6" fillId="26" borderId="0" xfId="59" applyNumberFormat="1" applyFont="1" applyFill="1" applyBorder="1" applyAlignment="1">
      <alignment horizontal="center"/>
    </xf>
    <xf numFmtId="0" fontId="0" fillId="26" borderId="41" xfId="0" applyFont="1" applyFill="1" applyBorder="1" applyAlignment="1">
      <alignment/>
    </xf>
    <xf numFmtId="0" fontId="0" fillId="26" borderId="26" xfId="0" applyFill="1" applyBorder="1" applyAlignment="1">
      <alignment/>
    </xf>
    <xf numFmtId="0" fontId="0" fillId="26" borderId="26" xfId="0" applyFont="1" applyFill="1" applyBorder="1" applyAlignment="1">
      <alignment/>
    </xf>
    <xf numFmtId="0" fontId="1" fillId="26" borderId="4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9" fontId="0" fillId="26" borderId="0" xfId="58" applyFont="1" applyFill="1" applyBorder="1" applyAlignment="1">
      <alignment/>
    </xf>
    <xf numFmtId="1" fontId="0" fillId="26" borderId="0" xfId="0" applyNumberFormat="1" applyFill="1" applyAlignment="1">
      <alignment/>
    </xf>
    <xf numFmtId="9" fontId="6" fillId="26" borderId="37" xfId="59" applyNumberFormat="1" applyFont="1" applyFill="1" applyBorder="1" applyAlignment="1">
      <alignment horizontal="center"/>
    </xf>
    <xf numFmtId="9" fontId="6" fillId="26" borderId="43" xfId="59" applyNumberFormat="1" applyFont="1" applyFill="1" applyBorder="1" applyAlignment="1">
      <alignment horizontal="center"/>
    </xf>
    <xf numFmtId="4" fontId="3" fillId="26" borderId="32" xfId="0" applyNumberFormat="1" applyFont="1" applyFill="1" applyBorder="1" applyAlignment="1">
      <alignment/>
    </xf>
    <xf numFmtId="9" fontId="6" fillId="26" borderId="31" xfId="59" applyNumberFormat="1" applyFont="1" applyFill="1" applyBorder="1" applyAlignment="1">
      <alignment horizontal="center"/>
    </xf>
    <xf numFmtId="9" fontId="6" fillId="26" borderId="0" xfId="58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0" fillId="26" borderId="44" xfId="0" applyFill="1" applyBorder="1" applyAlignment="1">
      <alignment/>
    </xf>
    <xf numFmtId="4" fontId="18" fillId="26" borderId="44" xfId="0" applyNumberFormat="1" applyFont="1" applyFill="1" applyBorder="1" applyAlignment="1">
      <alignment horizontal="right"/>
    </xf>
    <xf numFmtId="0" fontId="16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14" fillId="26" borderId="0" xfId="0" applyFont="1" applyFill="1" applyAlignment="1">
      <alignment/>
    </xf>
    <xf numFmtId="0" fontId="1" fillId="0" borderId="0" xfId="0" applyFont="1" applyAlignment="1">
      <alignment/>
    </xf>
    <xf numFmtId="202" fontId="92" fillId="26" borderId="34" xfId="58" applyNumberFormat="1" applyFont="1" applyFill="1" applyBorder="1" applyAlignment="1">
      <alignment horizontal="center"/>
    </xf>
    <xf numFmtId="202" fontId="92" fillId="26" borderId="45" xfId="58" applyNumberFormat="1" applyFont="1" applyFill="1" applyBorder="1" applyAlignment="1">
      <alignment horizontal="center"/>
    </xf>
    <xf numFmtId="4" fontId="93" fillId="26" borderId="45" xfId="0" applyNumberFormat="1" applyFont="1" applyFill="1" applyBorder="1" applyAlignment="1">
      <alignment/>
    </xf>
    <xf numFmtId="202" fontId="92" fillId="26" borderId="46" xfId="58" applyNumberFormat="1" applyFont="1" applyFill="1" applyBorder="1" applyAlignment="1">
      <alignment horizontal="center"/>
    </xf>
    <xf numFmtId="4" fontId="93" fillId="26" borderId="46" xfId="0" applyNumberFormat="1" applyFont="1" applyFill="1" applyBorder="1" applyAlignment="1">
      <alignment/>
    </xf>
    <xf numFmtId="213" fontId="90" fillId="26" borderId="45" xfId="0" applyNumberFormat="1" applyFont="1" applyFill="1" applyBorder="1" applyAlignment="1">
      <alignment/>
    </xf>
    <xf numFmtId="10" fontId="92" fillId="26" borderId="45" xfId="58" applyNumberFormat="1" applyFont="1" applyFill="1" applyBorder="1" applyAlignment="1">
      <alignment horizontal="center"/>
    </xf>
    <xf numFmtId="213" fontId="93" fillId="26" borderId="45" xfId="0" applyNumberFormat="1" applyFont="1" applyFill="1" applyBorder="1" applyAlignment="1">
      <alignment/>
    </xf>
    <xf numFmtId="0" fontId="93" fillId="26" borderId="29" xfId="0" applyFont="1" applyFill="1" applyBorder="1" applyAlignment="1">
      <alignment horizontal="center"/>
    </xf>
    <xf numFmtId="213" fontId="93" fillId="26" borderId="42" xfId="0" applyNumberFormat="1" applyFont="1" applyFill="1" applyBorder="1" applyAlignment="1">
      <alignment/>
    </xf>
    <xf numFmtId="202" fontId="92" fillId="26" borderId="42" xfId="58" applyNumberFormat="1" applyFont="1" applyFill="1" applyBorder="1" applyAlignment="1">
      <alignment horizontal="center"/>
    </xf>
    <xf numFmtId="0" fontId="94" fillId="26" borderId="28" xfId="0" applyFont="1" applyFill="1" applyBorder="1" applyAlignment="1">
      <alignment horizontal="center"/>
    </xf>
    <xf numFmtId="213" fontId="90" fillId="26" borderId="42" xfId="0" applyNumberFormat="1" applyFont="1" applyFill="1" applyBorder="1" applyAlignment="1">
      <alignment/>
    </xf>
    <xf numFmtId="9" fontId="92" fillId="26" borderId="47" xfId="0" applyNumberFormat="1" applyFont="1" applyFill="1" applyBorder="1" applyAlignment="1">
      <alignment horizontal="center"/>
    </xf>
    <xf numFmtId="0" fontId="90" fillId="26" borderId="41" xfId="0" applyFont="1" applyFill="1" applyBorder="1" applyAlignment="1">
      <alignment/>
    </xf>
    <xf numFmtId="213" fontId="90" fillId="26" borderId="48" xfId="0" applyNumberFormat="1" applyFont="1" applyFill="1" applyBorder="1" applyAlignment="1">
      <alignment/>
    </xf>
    <xf numFmtId="213" fontId="93" fillId="26" borderId="30" xfId="0" applyNumberFormat="1" applyFont="1" applyFill="1" applyBorder="1" applyAlignment="1">
      <alignment/>
    </xf>
    <xf numFmtId="213" fontId="90" fillId="26" borderId="24" xfId="0" applyNumberFormat="1" applyFont="1" applyFill="1" applyBorder="1" applyAlignment="1">
      <alignment/>
    </xf>
    <xf numFmtId="213" fontId="90" fillId="26" borderId="0" xfId="0" applyNumberFormat="1" applyFont="1" applyFill="1" applyBorder="1" applyAlignment="1">
      <alignment/>
    </xf>
    <xf numFmtId="213" fontId="93" fillId="26" borderId="0" xfId="0" applyNumberFormat="1" applyFont="1" applyFill="1" applyBorder="1" applyAlignment="1">
      <alignment/>
    </xf>
    <xf numFmtId="213" fontId="90" fillId="26" borderId="28" xfId="0" applyNumberFormat="1" applyFont="1" applyFill="1" applyBorder="1" applyAlignment="1">
      <alignment/>
    </xf>
    <xf numFmtId="202" fontId="92" fillId="26" borderId="47" xfId="58" applyNumberFormat="1" applyFont="1" applyFill="1" applyBorder="1" applyAlignment="1">
      <alignment horizontal="center"/>
    </xf>
    <xf numFmtId="213" fontId="90" fillId="26" borderId="22" xfId="0" applyNumberFormat="1" applyFont="1" applyFill="1" applyBorder="1" applyAlignment="1">
      <alignment/>
    </xf>
    <xf numFmtId="10" fontId="92" fillId="26" borderId="49" xfId="58" applyNumberFormat="1" applyFont="1" applyFill="1" applyBorder="1" applyAlignment="1">
      <alignment horizontal="center"/>
    </xf>
    <xf numFmtId="213" fontId="93" fillId="26" borderId="28" xfId="0" applyNumberFormat="1" applyFont="1" applyFill="1" applyBorder="1" applyAlignment="1">
      <alignment/>
    </xf>
    <xf numFmtId="10" fontId="92" fillId="26" borderId="47" xfId="58" applyNumberFormat="1" applyFont="1" applyFill="1" applyBorder="1" applyAlignment="1">
      <alignment horizontal="center"/>
    </xf>
    <xf numFmtId="0" fontId="11" fillId="27" borderId="24" xfId="0" applyFont="1" applyFill="1" applyBorder="1" applyAlignment="1">
      <alignment horizontal="center"/>
    </xf>
    <xf numFmtId="0" fontId="11" fillId="27" borderId="50" xfId="0" applyFont="1" applyFill="1" applyBorder="1" applyAlignment="1">
      <alignment horizontal="center"/>
    </xf>
    <xf numFmtId="0" fontId="11" fillId="27" borderId="51" xfId="0" applyFont="1" applyFill="1" applyBorder="1" applyAlignment="1">
      <alignment horizontal="center"/>
    </xf>
    <xf numFmtId="0" fontId="11" fillId="27" borderId="52" xfId="0" applyFont="1" applyFill="1" applyBorder="1" applyAlignment="1">
      <alignment horizontal="center"/>
    </xf>
    <xf numFmtId="0" fontId="11" fillId="27" borderId="53" xfId="0" applyFont="1" applyFill="1" applyBorder="1" applyAlignment="1">
      <alignment horizontal="center"/>
    </xf>
    <xf numFmtId="0" fontId="11" fillId="27" borderId="54" xfId="0" applyFont="1" applyFill="1" applyBorder="1" applyAlignment="1">
      <alignment horizontal="center"/>
    </xf>
    <xf numFmtId="0" fontId="11" fillId="27" borderId="55" xfId="0" applyFont="1" applyFill="1" applyBorder="1" applyAlignment="1">
      <alignment horizontal="center"/>
    </xf>
    <xf numFmtId="213" fontId="90" fillId="26" borderId="46" xfId="0" applyNumberFormat="1" applyFont="1" applyFill="1" applyBorder="1" applyAlignment="1">
      <alignment/>
    </xf>
    <xf numFmtId="10" fontId="92" fillId="26" borderId="46" xfId="58" applyNumberFormat="1" applyFont="1" applyFill="1" applyBorder="1" applyAlignment="1">
      <alignment horizontal="center"/>
    </xf>
    <xf numFmtId="213" fontId="90" fillId="26" borderId="56" xfId="0" applyNumberFormat="1" applyFont="1" applyFill="1" applyBorder="1" applyAlignment="1">
      <alignment/>
    </xf>
    <xf numFmtId="10" fontId="92" fillId="26" borderId="57" xfId="58" applyNumberFormat="1" applyFont="1" applyFill="1" applyBorder="1" applyAlignment="1">
      <alignment horizontal="center"/>
    </xf>
    <xf numFmtId="0" fontId="11" fillId="27" borderId="58" xfId="0" applyFont="1" applyFill="1" applyBorder="1" applyAlignment="1">
      <alignment horizontal="center"/>
    </xf>
    <xf numFmtId="0" fontId="11" fillId="27" borderId="24" xfId="0" applyFont="1" applyFill="1" applyBorder="1" applyAlignment="1">
      <alignment horizontal="center" vertical="center"/>
    </xf>
    <xf numFmtId="0" fontId="11" fillId="27" borderId="59" xfId="0" applyFont="1" applyFill="1" applyBorder="1" applyAlignment="1">
      <alignment horizontal="center"/>
    </xf>
    <xf numFmtId="0" fontId="11" fillId="27" borderId="26" xfId="0" applyFont="1" applyFill="1" applyBorder="1" applyAlignment="1">
      <alignment horizontal="center"/>
    </xf>
    <xf numFmtId="0" fontId="11" fillId="27" borderId="0" xfId="0" applyFont="1" applyFill="1" applyBorder="1" applyAlignment="1">
      <alignment horizontal="center"/>
    </xf>
    <xf numFmtId="0" fontId="11" fillId="27" borderId="23" xfId="0" applyFont="1" applyFill="1" applyBorder="1" applyAlignment="1">
      <alignment horizontal="center"/>
    </xf>
    <xf numFmtId="0" fontId="11" fillId="27" borderId="25" xfId="0" applyFont="1" applyFill="1" applyBorder="1" applyAlignment="1">
      <alignment horizontal="center"/>
    </xf>
    <xf numFmtId="0" fontId="11" fillId="27" borderId="34" xfId="0" applyFont="1" applyFill="1" applyBorder="1" applyAlignment="1">
      <alignment horizontal="center"/>
    </xf>
    <xf numFmtId="0" fontId="11" fillId="27" borderId="60" xfId="0" applyFont="1" applyFill="1" applyBorder="1" applyAlignment="1">
      <alignment horizontal="center"/>
    </xf>
    <xf numFmtId="0" fontId="11" fillId="27" borderId="61" xfId="0" applyFont="1" applyFill="1" applyBorder="1" applyAlignment="1">
      <alignment horizontal="center"/>
    </xf>
    <xf numFmtId="0" fontId="11" fillId="27" borderId="62" xfId="0" applyFont="1" applyFill="1" applyBorder="1" applyAlignment="1">
      <alignment horizontal="center"/>
    </xf>
    <xf numFmtId="0" fontId="11" fillId="27" borderId="63" xfId="0" applyFont="1" applyFill="1" applyBorder="1" applyAlignment="1">
      <alignment horizontal="center"/>
    </xf>
    <xf numFmtId="0" fontId="11" fillId="27" borderId="64" xfId="0" applyFont="1" applyFill="1" applyBorder="1" applyAlignment="1">
      <alignment horizontal="center"/>
    </xf>
    <xf numFmtId="0" fontId="11" fillId="27" borderId="65" xfId="0" applyFont="1" applyFill="1" applyBorder="1" applyAlignment="1">
      <alignment horizontal="center"/>
    </xf>
    <xf numFmtId="0" fontId="11" fillId="27" borderId="66" xfId="0" applyFont="1" applyFill="1" applyBorder="1" applyAlignment="1">
      <alignment horizontal="center"/>
    </xf>
    <xf numFmtId="0" fontId="11" fillId="27" borderId="67" xfId="0" applyFont="1" applyFill="1" applyBorder="1" applyAlignment="1">
      <alignment horizontal="center"/>
    </xf>
    <xf numFmtId="0" fontId="11" fillId="27" borderId="68" xfId="0" applyFont="1" applyFill="1" applyBorder="1" applyAlignment="1">
      <alignment horizontal="center"/>
    </xf>
    <xf numFmtId="10" fontId="92" fillId="26" borderId="69" xfId="59" applyNumberFormat="1" applyFont="1" applyFill="1" applyBorder="1" applyAlignment="1">
      <alignment horizontal="center"/>
    </xf>
    <xf numFmtId="3" fontId="93" fillId="26" borderId="69" xfId="0" applyNumberFormat="1" applyFont="1" applyFill="1" applyBorder="1" applyAlignment="1">
      <alignment/>
    </xf>
    <xf numFmtId="4" fontId="93" fillId="26" borderId="69" xfId="0" applyNumberFormat="1" applyFont="1" applyFill="1" applyBorder="1" applyAlignment="1">
      <alignment/>
    </xf>
    <xf numFmtId="4" fontId="90" fillId="26" borderId="69" xfId="0" applyNumberFormat="1" applyFont="1" applyFill="1" applyBorder="1" applyAlignment="1">
      <alignment/>
    </xf>
    <xf numFmtId="10" fontId="92" fillId="26" borderId="45" xfId="59" applyNumberFormat="1" applyFont="1" applyFill="1" applyBorder="1" applyAlignment="1">
      <alignment horizontal="center"/>
    </xf>
    <xf numFmtId="3" fontId="93" fillId="26" borderId="45" xfId="0" applyNumberFormat="1" applyFont="1" applyFill="1" applyBorder="1" applyAlignment="1">
      <alignment/>
    </xf>
    <xf numFmtId="4" fontId="90" fillId="26" borderId="45" xfId="0" applyNumberFormat="1" applyFont="1" applyFill="1" applyBorder="1" applyAlignment="1">
      <alignment/>
    </xf>
    <xf numFmtId="0" fontId="90" fillId="26" borderId="70" xfId="0" applyFont="1" applyFill="1" applyBorder="1" applyAlignment="1">
      <alignment/>
    </xf>
    <xf numFmtId="0" fontId="90" fillId="26" borderId="71" xfId="0" applyFont="1" applyFill="1" applyBorder="1" applyAlignment="1">
      <alignment/>
    </xf>
    <xf numFmtId="0" fontId="93" fillId="26" borderId="72" xfId="0" applyFont="1" applyFill="1" applyBorder="1" applyAlignment="1">
      <alignment horizontal="center"/>
    </xf>
    <xf numFmtId="10" fontId="92" fillId="26" borderId="73" xfId="59" applyNumberFormat="1" applyFont="1" applyFill="1" applyBorder="1" applyAlignment="1">
      <alignment horizontal="center"/>
    </xf>
    <xf numFmtId="10" fontId="92" fillId="26" borderId="49" xfId="59" applyNumberFormat="1" applyFont="1" applyFill="1" applyBorder="1" applyAlignment="1">
      <alignment horizontal="center"/>
    </xf>
    <xf numFmtId="3" fontId="94" fillId="26" borderId="32" xfId="0" applyNumberFormat="1" applyFont="1" applyFill="1" applyBorder="1" applyAlignment="1">
      <alignment/>
    </xf>
    <xf numFmtId="3" fontId="94" fillId="26" borderId="29" xfId="0" applyNumberFormat="1" applyFont="1" applyFill="1" applyBorder="1" applyAlignment="1">
      <alignment/>
    </xf>
    <xf numFmtId="3" fontId="95" fillId="26" borderId="29" xfId="0" applyNumberFormat="1" applyFont="1" applyFill="1" applyBorder="1" applyAlignment="1">
      <alignment/>
    </xf>
    <xf numFmtId="10" fontId="92" fillId="26" borderId="31" xfId="59" applyNumberFormat="1" applyFont="1" applyFill="1" applyBorder="1" applyAlignment="1">
      <alignment horizontal="center"/>
    </xf>
    <xf numFmtId="4" fontId="90" fillId="26" borderId="74" xfId="0" applyNumberFormat="1" applyFont="1" applyFill="1" applyBorder="1" applyAlignment="1">
      <alignment/>
    </xf>
    <xf numFmtId="202" fontId="92" fillId="26" borderId="73" xfId="59" applyNumberFormat="1" applyFont="1" applyFill="1" applyBorder="1" applyAlignment="1">
      <alignment horizontal="center"/>
    </xf>
    <xf numFmtId="4" fontId="90" fillId="26" borderId="22" xfId="0" applyNumberFormat="1" applyFont="1" applyFill="1" applyBorder="1" applyAlignment="1">
      <alignment/>
    </xf>
    <xf numFmtId="202" fontId="92" fillId="26" borderId="49" xfId="59" applyNumberFormat="1" applyFont="1" applyFill="1" applyBorder="1" applyAlignment="1">
      <alignment horizontal="center"/>
    </xf>
    <xf numFmtId="202" fontId="92" fillId="26" borderId="31" xfId="59" applyNumberFormat="1" applyFont="1" applyFill="1" applyBorder="1" applyAlignment="1">
      <alignment horizontal="center"/>
    </xf>
    <xf numFmtId="3" fontId="90" fillId="26" borderId="74" xfId="0" applyNumberFormat="1" applyFont="1" applyFill="1" applyBorder="1" applyAlignment="1">
      <alignment/>
    </xf>
    <xf numFmtId="3" fontId="90" fillId="26" borderId="69" xfId="0" applyNumberFormat="1" applyFont="1" applyFill="1" applyBorder="1" applyAlignment="1">
      <alignment/>
    </xf>
    <xf numFmtId="3" fontId="90" fillId="26" borderId="22" xfId="0" applyNumberFormat="1" applyFont="1" applyFill="1" applyBorder="1" applyAlignment="1">
      <alignment/>
    </xf>
    <xf numFmtId="3" fontId="90" fillId="26" borderId="45" xfId="0" applyNumberFormat="1" applyFont="1" applyFill="1" applyBorder="1" applyAlignment="1">
      <alignment/>
    </xf>
    <xf numFmtId="3" fontId="94" fillId="26" borderId="28" xfId="0" applyNumberFormat="1" applyFont="1" applyFill="1" applyBorder="1" applyAlignment="1">
      <alignment/>
    </xf>
    <xf numFmtId="202" fontId="92" fillId="26" borderId="42" xfId="59" applyNumberFormat="1" applyFont="1" applyFill="1" applyBorder="1" applyAlignment="1">
      <alignment horizontal="center"/>
    </xf>
    <xf numFmtId="3" fontId="94" fillId="26" borderId="42" xfId="0" applyNumberFormat="1" applyFont="1" applyFill="1" applyBorder="1" applyAlignment="1">
      <alignment/>
    </xf>
    <xf numFmtId="3" fontId="95" fillId="26" borderId="42" xfId="0" applyNumberFormat="1" applyFont="1" applyFill="1" applyBorder="1" applyAlignment="1">
      <alignment/>
    </xf>
    <xf numFmtId="10" fontId="92" fillId="26" borderId="47" xfId="59" applyNumberFormat="1" applyFont="1" applyFill="1" applyBorder="1" applyAlignment="1">
      <alignment horizontal="center"/>
    </xf>
    <xf numFmtId="4" fontId="94" fillId="26" borderId="28" xfId="0" applyNumberFormat="1" applyFont="1" applyFill="1" applyBorder="1" applyAlignment="1">
      <alignment/>
    </xf>
    <xf numFmtId="4" fontId="94" fillId="26" borderId="42" xfId="0" applyNumberFormat="1" applyFont="1" applyFill="1" applyBorder="1" applyAlignment="1">
      <alignment/>
    </xf>
    <xf numFmtId="4" fontId="95" fillId="26" borderId="42" xfId="0" applyNumberFormat="1" applyFont="1" applyFill="1" applyBorder="1" applyAlignment="1">
      <alignment/>
    </xf>
    <xf numFmtId="0" fontId="11" fillId="27" borderId="75" xfId="0" applyFont="1" applyFill="1" applyBorder="1" applyAlignment="1">
      <alignment horizontal="center"/>
    </xf>
    <xf numFmtId="4" fontId="90" fillId="26" borderId="74" xfId="0" applyNumberFormat="1" applyFont="1" applyFill="1" applyBorder="1" applyAlignment="1">
      <alignment horizontal="right"/>
    </xf>
    <xf numFmtId="4" fontId="90" fillId="26" borderId="22" xfId="0" applyNumberFormat="1" applyFont="1" applyFill="1" applyBorder="1" applyAlignment="1">
      <alignment horizontal="right"/>
    </xf>
    <xf numFmtId="4" fontId="95" fillId="26" borderId="28" xfId="0" applyNumberFormat="1" applyFont="1" applyFill="1" applyBorder="1" applyAlignment="1">
      <alignment/>
    </xf>
    <xf numFmtId="202" fontId="92" fillId="26" borderId="47" xfId="59" applyNumberFormat="1" applyFont="1" applyFill="1" applyBorder="1" applyAlignment="1">
      <alignment horizontal="center"/>
    </xf>
    <xf numFmtId="0" fontId="11" fillId="27" borderId="76" xfId="0" applyFont="1" applyFill="1" applyBorder="1" applyAlignment="1">
      <alignment horizontal="center"/>
    </xf>
    <xf numFmtId="0" fontId="13" fillId="27" borderId="76" xfId="0" applyFont="1" applyFill="1" applyBorder="1" applyAlignment="1">
      <alignment/>
    </xf>
    <xf numFmtId="0" fontId="13" fillId="27" borderId="77" xfId="0" applyFont="1" applyFill="1" applyBorder="1" applyAlignment="1">
      <alignment/>
    </xf>
    <xf numFmtId="0" fontId="13" fillId="27" borderId="11" xfId="0" applyFont="1" applyFill="1" applyBorder="1" applyAlignment="1">
      <alignment/>
    </xf>
    <xf numFmtId="0" fontId="11" fillId="27" borderId="24" xfId="0" applyFont="1" applyFill="1" applyBorder="1" applyAlignment="1">
      <alignment/>
    </xf>
    <xf numFmtId="0" fontId="13" fillId="27" borderId="68" xfId="0" applyFont="1" applyFill="1" applyBorder="1" applyAlignment="1">
      <alignment/>
    </xf>
    <xf numFmtId="0" fontId="13" fillId="27" borderId="64" xfId="0" applyFont="1" applyFill="1" applyBorder="1" applyAlignment="1">
      <alignment/>
    </xf>
    <xf numFmtId="0" fontId="13" fillId="27" borderId="78" xfId="0" applyFont="1" applyFill="1" applyBorder="1" applyAlignment="1">
      <alignment/>
    </xf>
    <xf numFmtId="0" fontId="12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11" fillId="27" borderId="68" xfId="0" applyFont="1" applyFill="1" applyBorder="1" applyAlignment="1">
      <alignment/>
    </xf>
    <xf numFmtId="0" fontId="25" fillId="26" borderId="0" xfId="0" applyFont="1" applyFill="1" applyAlignment="1">
      <alignment/>
    </xf>
    <xf numFmtId="0" fontId="12" fillId="26" borderId="0" xfId="0" applyFont="1" applyFill="1" applyAlignment="1">
      <alignment horizontal="left"/>
    </xf>
    <xf numFmtId="0" fontId="12" fillId="26" borderId="0" xfId="0" applyFont="1" applyFill="1" applyAlignment="1">
      <alignment horizontal="center"/>
    </xf>
    <xf numFmtId="0" fontId="0" fillId="26" borderId="24" xfId="0" applyFill="1" applyBorder="1" applyAlignment="1">
      <alignment/>
    </xf>
    <xf numFmtId="0" fontId="1" fillId="26" borderId="24" xfId="0" applyFont="1" applyFill="1" applyBorder="1" applyAlignment="1">
      <alignment/>
    </xf>
    <xf numFmtId="0" fontId="11" fillId="28" borderId="66" xfId="0" applyFont="1" applyFill="1" applyBorder="1" applyAlignment="1">
      <alignment horizontal="center"/>
    </xf>
    <xf numFmtId="0" fontId="11" fillId="28" borderId="65" xfId="0" applyFont="1" applyFill="1" applyBorder="1" applyAlignment="1">
      <alignment horizontal="center"/>
    </xf>
    <xf numFmtId="0" fontId="11" fillId="28" borderId="79" xfId="0" applyFont="1" applyFill="1" applyBorder="1" applyAlignment="1">
      <alignment horizontal="center"/>
    </xf>
    <xf numFmtId="0" fontId="11" fillId="28" borderId="58" xfId="0" applyFont="1" applyFill="1" applyBorder="1" applyAlignment="1">
      <alignment horizontal="center"/>
    </xf>
    <xf numFmtId="0" fontId="11" fillId="28" borderId="52" xfId="0" applyFont="1" applyFill="1" applyBorder="1" applyAlignment="1">
      <alignment horizontal="center"/>
    </xf>
    <xf numFmtId="0" fontId="31" fillId="26" borderId="0" xfId="0" applyFont="1" applyFill="1" applyAlignment="1">
      <alignment/>
    </xf>
    <xf numFmtId="0" fontId="16" fillId="26" borderId="0" xfId="0" applyFont="1" applyFill="1" applyAlignment="1">
      <alignment/>
    </xf>
    <xf numFmtId="204" fontId="6" fillId="26" borderId="80" xfId="59" applyNumberFormat="1" applyFont="1" applyFill="1" applyBorder="1" applyAlignment="1">
      <alignment horizontal="center"/>
    </xf>
    <xf numFmtId="204" fontId="6" fillId="26" borderId="59" xfId="59" applyNumberFormat="1" applyFont="1" applyFill="1" applyBorder="1" applyAlignment="1">
      <alignment horizontal="center"/>
    </xf>
    <xf numFmtId="9" fontId="6" fillId="26" borderId="59" xfId="58" applyFont="1" applyFill="1" applyBorder="1" applyAlignment="1">
      <alignment horizontal="center"/>
    </xf>
    <xf numFmtId="9" fontId="6" fillId="26" borderId="80" xfId="58" applyFont="1" applyFill="1" applyBorder="1" applyAlignment="1">
      <alignment horizontal="center"/>
    </xf>
    <xf numFmtId="9" fontId="6" fillId="26" borderId="81" xfId="58" applyFont="1" applyFill="1" applyBorder="1" applyAlignment="1">
      <alignment horizontal="center"/>
    </xf>
    <xf numFmtId="9" fontId="6" fillId="26" borderId="82" xfId="58" applyFont="1" applyFill="1" applyBorder="1" applyAlignment="1">
      <alignment horizontal="center"/>
    </xf>
    <xf numFmtId="9" fontId="6" fillId="26" borderId="83" xfId="58" applyFont="1" applyFill="1" applyBorder="1" applyAlignment="1">
      <alignment horizontal="center"/>
    </xf>
    <xf numFmtId="9" fontId="6" fillId="26" borderId="23" xfId="58" applyFont="1" applyFill="1" applyBorder="1" applyAlignment="1">
      <alignment horizontal="center"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185" fontId="96" fillId="0" borderId="0" xfId="0" applyNumberFormat="1" applyFont="1" applyBorder="1" applyAlignment="1">
      <alignment/>
    </xf>
    <xf numFmtId="4" fontId="96" fillId="0" borderId="0" xfId="0" applyNumberFormat="1" applyFont="1" applyAlignment="1">
      <alignment/>
    </xf>
    <xf numFmtId="9" fontId="96" fillId="0" borderId="0" xfId="59" applyFont="1" applyBorder="1" applyAlignment="1">
      <alignment/>
    </xf>
    <xf numFmtId="4" fontId="96" fillId="0" borderId="0" xfId="0" applyNumberFormat="1" applyFont="1" applyBorder="1" applyAlignment="1">
      <alignment/>
    </xf>
    <xf numFmtId="9" fontId="96" fillId="0" borderId="0" xfId="58" applyFont="1" applyAlignment="1">
      <alignment/>
    </xf>
    <xf numFmtId="0" fontId="96" fillId="0" borderId="0" xfId="0" applyFont="1" applyBorder="1" applyAlignment="1">
      <alignment horizontal="right"/>
    </xf>
    <xf numFmtId="9" fontId="96" fillId="0" borderId="0" xfId="59" applyFont="1" applyBorder="1" applyAlignment="1">
      <alignment horizontal="right"/>
    </xf>
    <xf numFmtId="4" fontId="96" fillId="0" borderId="0" xfId="0" applyNumberFormat="1" applyFont="1" applyBorder="1" applyAlignment="1">
      <alignment horizontal="right"/>
    </xf>
    <xf numFmtId="202" fontId="96" fillId="0" borderId="0" xfId="0" applyNumberFormat="1" applyFont="1" applyBorder="1" applyAlignment="1">
      <alignment/>
    </xf>
    <xf numFmtId="9" fontId="96" fillId="0" borderId="0" xfId="0" applyNumberFormat="1" applyFont="1" applyBorder="1" applyAlignment="1">
      <alignment/>
    </xf>
    <xf numFmtId="9" fontId="96" fillId="0" borderId="0" xfId="58" applyFont="1" applyAlignment="1">
      <alignment horizontal="left"/>
    </xf>
    <xf numFmtId="0" fontId="96" fillId="0" borderId="0" xfId="0" applyFont="1" applyAlignment="1">
      <alignment horizontal="left"/>
    </xf>
    <xf numFmtId="1" fontId="96" fillId="0" borderId="0" xfId="0" applyNumberFormat="1" applyFont="1" applyBorder="1" applyAlignment="1">
      <alignment/>
    </xf>
    <xf numFmtId="0" fontId="96" fillId="0" borderId="0" xfId="0" applyFont="1" applyFill="1" applyBorder="1" applyAlignment="1">
      <alignment/>
    </xf>
    <xf numFmtId="1" fontId="96" fillId="0" borderId="0" xfId="0" applyNumberFormat="1" applyFont="1" applyAlignment="1">
      <alignment/>
    </xf>
    <xf numFmtId="0" fontId="96" fillId="0" borderId="0" xfId="0" applyFont="1" applyBorder="1" applyAlignment="1">
      <alignment horizontal="center"/>
    </xf>
    <xf numFmtId="4" fontId="97" fillId="0" borderId="0" xfId="0" applyNumberFormat="1" applyFont="1" applyFill="1" applyAlignment="1">
      <alignment/>
    </xf>
    <xf numFmtId="0" fontId="96" fillId="29" borderId="0" xfId="0" applyFont="1" applyFill="1" applyBorder="1" applyAlignment="1">
      <alignment/>
    </xf>
    <xf numFmtId="0" fontId="96" fillId="29" borderId="0" xfId="0" applyFont="1" applyFill="1" applyBorder="1" applyAlignment="1">
      <alignment horizontal="center"/>
    </xf>
    <xf numFmtId="9" fontId="96" fillId="29" borderId="0" xfId="58" applyFont="1" applyFill="1" applyBorder="1" applyAlignment="1">
      <alignment/>
    </xf>
    <xf numFmtId="3" fontId="96" fillId="29" borderId="0" xfId="0" applyNumberFormat="1" applyFont="1" applyFill="1" applyBorder="1" applyAlignment="1">
      <alignment/>
    </xf>
    <xf numFmtId="9" fontId="96" fillId="29" borderId="0" xfId="58" applyNumberFormat="1" applyFont="1" applyFill="1" applyBorder="1" applyAlignment="1">
      <alignment/>
    </xf>
    <xf numFmtId="4" fontId="96" fillId="29" borderId="0" xfId="0" applyNumberFormat="1" applyFont="1" applyFill="1" applyBorder="1" applyAlignment="1">
      <alignment/>
    </xf>
    <xf numFmtId="0" fontId="96" fillId="0" borderId="84" xfId="0" applyFont="1" applyBorder="1" applyAlignment="1">
      <alignment/>
    </xf>
    <xf numFmtId="0" fontId="96" fillId="0" borderId="85" xfId="0" applyFont="1" applyBorder="1" applyAlignment="1">
      <alignment/>
    </xf>
    <xf numFmtId="0" fontId="96" fillId="0" borderId="86" xfId="0" applyFont="1" applyBorder="1" applyAlignment="1">
      <alignment/>
    </xf>
    <xf numFmtId="0" fontId="96" fillId="29" borderId="87" xfId="0" applyFont="1" applyFill="1" applyBorder="1" applyAlignment="1">
      <alignment/>
    </xf>
    <xf numFmtId="0" fontId="96" fillId="0" borderId="88" xfId="0" applyFont="1" applyBorder="1" applyAlignment="1">
      <alignment/>
    </xf>
    <xf numFmtId="9" fontId="96" fillId="29" borderId="88" xfId="58" applyFont="1" applyFill="1" applyBorder="1" applyAlignment="1">
      <alignment/>
    </xf>
    <xf numFmtId="0" fontId="96" fillId="29" borderId="89" xfId="0" applyFont="1" applyFill="1" applyBorder="1" applyAlignment="1">
      <alignment/>
    </xf>
    <xf numFmtId="3" fontId="96" fillId="29" borderId="90" xfId="0" applyNumberFormat="1" applyFont="1" applyFill="1" applyBorder="1" applyAlignment="1">
      <alignment/>
    </xf>
    <xf numFmtId="0" fontId="96" fillId="29" borderId="90" xfId="0" applyFont="1" applyFill="1" applyBorder="1" applyAlignment="1">
      <alignment/>
    </xf>
    <xf numFmtId="0" fontId="96" fillId="0" borderId="90" xfId="0" applyFont="1" applyBorder="1" applyAlignment="1">
      <alignment/>
    </xf>
    <xf numFmtId="0" fontId="96" fillId="0" borderId="91" xfId="0" applyFont="1" applyBorder="1" applyAlignment="1">
      <alignment/>
    </xf>
    <xf numFmtId="0" fontId="96" fillId="17" borderId="0" xfId="0" applyFont="1" applyFill="1" applyAlignment="1">
      <alignment/>
    </xf>
    <xf numFmtId="0" fontId="11" fillId="27" borderId="26" xfId="0" applyFont="1" applyFill="1" applyBorder="1" applyAlignment="1">
      <alignment horizontal="center" vertical="center"/>
    </xf>
    <xf numFmtId="3" fontId="0" fillId="26" borderId="26" xfId="0" applyNumberFormat="1" applyFill="1" applyBorder="1" applyAlignment="1">
      <alignment horizontal="right"/>
    </xf>
    <xf numFmtId="4" fontId="0" fillId="26" borderId="26" xfId="0" applyNumberFormat="1" applyFill="1" applyBorder="1" applyAlignment="1">
      <alignment horizontal="right"/>
    </xf>
    <xf numFmtId="0" fontId="0" fillId="26" borderId="26" xfId="0" applyFill="1" applyBorder="1" applyAlignment="1">
      <alignment horizontal="right"/>
    </xf>
    <xf numFmtId="4" fontId="3" fillId="26" borderId="26" xfId="0" applyNumberFormat="1" applyFont="1" applyFill="1" applyBorder="1" applyAlignment="1">
      <alignment horizontal="right"/>
    </xf>
    <xf numFmtId="9" fontId="6" fillId="26" borderId="92" xfId="58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0" fillId="26" borderId="0" xfId="0" applyFill="1" applyBorder="1" applyAlignment="1">
      <alignment horizontal="right"/>
    </xf>
    <xf numFmtId="4" fontId="3" fillId="26" borderId="0" xfId="0" applyNumberFormat="1" applyFont="1" applyFill="1" applyBorder="1" applyAlignment="1">
      <alignment horizontal="right"/>
    </xf>
    <xf numFmtId="9" fontId="6" fillId="26" borderId="44" xfId="58" applyFont="1" applyFill="1" applyBorder="1" applyAlignment="1">
      <alignment horizontal="right"/>
    </xf>
    <xf numFmtId="4" fontId="0" fillId="26" borderId="41" xfId="0" applyNumberFormat="1" applyFill="1" applyBorder="1" applyAlignment="1">
      <alignment horizontal="right"/>
    </xf>
    <xf numFmtId="4" fontId="0" fillId="26" borderId="93" xfId="0" applyNumberFormat="1" applyFill="1" applyBorder="1" applyAlignment="1">
      <alignment horizontal="right"/>
    </xf>
    <xf numFmtId="3" fontId="0" fillId="26" borderId="48" xfId="0" applyNumberFormat="1" applyFill="1" applyBorder="1" applyAlignment="1">
      <alignment horizontal="right"/>
    </xf>
    <xf numFmtId="4" fontId="0" fillId="26" borderId="48" xfId="0" applyNumberFormat="1" applyFill="1" applyBorder="1" applyAlignment="1">
      <alignment horizontal="right"/>
    </xf>
    <xf numFmtId="9" fontId="0" fillId="26" borderId="64" xfId="58" applyFont="1" applyFill="1" applyBorder="1" applyAlignment="1">
      <alignment horizontal="right"/>
    </xf>
    <xf numFmtId="9" fontId="0" fillId="26" borderId="94" xfId="58" applyFont="1" applyFill="1" applyBorder="1" applyAlignment="1">
      <alignment horizontal="right"/>
    </xf>
    <xf numFmtId="0" fontId="13" fillId="27" borderId="95" xfId="0" applyFont="1" applyFill="1" applyBorder="1" applyAlignment="1">
      <alignment/>
    </xf>
    <xf numFmtId="0" fontId="11" fillId="27" borderId="49" xfId="0" applyFont="1" applyFill="1" applyBorder="1" applyAlignment="1">
      <alignment horizontal="center"/>
    </xf>
    <xf numFmtId="0" fontId="13" fillId="27" borderId="96" xfId="0" applyFont="1" applyFill="1" applyBorder="1" applyAlignment="1">
      <alignment/>
    </xf>
    <xf numFmtId="4" fontId="3" fillId="26" borderId="73" xfId="0" applyNumberFormat="1" applyFont="1" applyFill="1" applyBorder="1" applyAlignment="1">
      <alignment horizontal="right"/>
    </xf>
    <xf numFmtId="9" fontId="6" fillId="26" borderId="49" xfId="58" applyFont="1" applyFill="1" applyBorder="1" applyAlignment="1">
      <alignment horizontal="right"/>
    </xf>
    <xf numFmtId="0" fontId="0" fillId="26" borderId="49" xfId="0" applyFill="1" applyBorder="1" applyAlignment="1">
      <alignment horizontal="right"/>
    </xf>
    <xf numFmtId="4" fontId="3" fillId="26" borderId="49" xfId="0" applyNumberFormat="1" applyFont="1" applyFill="1" applyBorder="1" applyAlignment="1">
      <alignment horizontal="right"/>
    </xf>
    <xf numFmtId="9" fontId="6" fillId="26" borderId="96" xfId="58" applyFont="1" applyFill="1" applyBorder="1" applyAlignment="1">
      <alignment horizontal="right"/>
    </xf>
    <xf numFmtId="0" fontId="0" fillId="26" borderId="74" xfId="0" applyFill="1" applyBorder="1" applyAlignment="1">
      <alignment/>
    </xf>
    <xf numFmtId="0" fontId="0" fillId="26" borderId="73" xfId="0" applyFill="1" applyBorder="1" applyAlignment="1">
      <alignment horizontal="right"/>
    </xf>
    <xf numFmtId="0" fontId="1" fillId="26" borderId="22" xfId="0" applyFont="1" applyFill="1" applyBorder="1" applyAlignment="1">
      <alignment horizontal="center"/>
    </xf>
    <xf numFmtId="4" fontId="2" fillId="26" borderId="49" xfId="0" applyNumberFormat="1" applyFont="1" applyFill="1" applyBorder="1" applyAlignment="1">
      <alignment horizontal="right"/>
    </xf>
    <xf numFmtId="0" fontId="0" fillId="26" borderId="97" xfId="0" applyFill="1" applyBorder="1" applyAlignment="1">
      <alignment/>
    </xf>
    <xf numFmtId="0" fontId="0" fillId="26" borderId="98" xfId="0" applyFill="1" applyBorder="1" applyAlignment="1">
      <alignment horizontal="right"/>
    </xf>
    <xf numFmtId="1" fontId="96" fillId="0" borderId="84" xfId="0" applyNumberFormat="1" applyFont="1" applyBorder="1" applyAlignment="1">
      <alignment/>
    </xf>
    <xf numFmtId="1" fontId="96" fillId="0" borderId="85" xfId="0" applyNumberFormat="1" applyFont="1" applyBorder="1" applyAlignment="1">
      <alignment/>
    </xf>
    <xf numFmtId="9" fontId="96" fillId="0" borderId="86" xfId="58" applyFont="1" applyBorder="1" applyAlignment="1">
      <alignment horizontal="center"/>
    </xf>
    <xf numFmtId="1" fontId="96" fillId="0" borderId="87" xfId="0" applyNumberFormat="1" applyFont="1" applyBorder="1" applyAlignment="1">
      <alignment/>
    </xf>
    <xf numFmtId="9" fontId="96" fillId="0" borderId="88" xfId="58" applyFont="1" applyBorder="1" applyAlignment="1">
      <alignment horizontal="center"/>
    </xf>
    <xf numFmtId="1" fontId="96" fillId="0" borderId="89" xfId="0" applyNumberFormat="1" applyFont="1" applyBorder="1" applyAlignment="1">
      <alignment/>
    </xf>
    <xf numFmtId="1" fontId="96" fillId="0" borderId="90" xfId="0" applyNumberFormat="1" applyFont="1" applyBorder="1" applyAlignment="1">
      <alignment/>
    </xf>
    <xf numFmtId="9" fontId="96" fillId="0" borderId="91" xfId="58" applyFont="1" applyBorder="1" applyAlignment="1">
      <alignment horizontal="center"/>
    </xf>
    <xf numFmtId="0" fontId="98" fillId="0" borderId="84" xfId="0" applyFont="1" applyBorder="1" applyAlignment="1">
      <alignment/>
    </xf>
    <xf numFmtId="0" fontId="96" fillId="0" borderId="87" xfId="0" applyFont="1" applyBorder="1" applyAlignment="1">
      <alignment/>
    </xf>
    <xf numFmtId="0" fontId="96" fillId="0" borderId="89" xfId="0" applyFont="1" applyBorder="1" applyAlignment="1">
      <alignment/>
    </xf>
    <xf numFmtId="4" fontId="96" fillId="0" borderId="90" xfId="0" applyNumberFormat="1" applyFont="1" applyBorder="1" applyAlignment="1">
      <alignment/>
    </xf>
    <xf numFmtId="4" fontId="96" fillId="0" borderId="91" xfId="0" applyNumberFormat="1" applyFont="1" applyBorder="1" applyAlignment="1">
      <alignment/>
    </xf>
    <xf numFmtId="0" fontId="96" fillId="0" borderId="99" xfId="0" applyFont="1" applyBorder="1" applyAlignment="1">
      <alignment/>
    </xf>
    <xf numFmtId="0" fontId="96" fillId="0" borderId="100" xfId="0" applyFont="1" applyBorder="1" applyAlignment="1">
      <alignment/>
    </xf>
    <xf numFmtId="0" fontId="91" fillId="26" borderId="97" xfId="0" applyFont="1" applyFill="1" applyBorder="1" applyAlignment="1">
      <alignment horizontal="center"/>
    </xf>
    <xf numFmtId="0" fontId="90" fillId="26" borderId="44" xfId="0" applyFont="1" applyFill="1" applyBorder="1" applyAlignment="1">
      <alignment/>
    </xf>
    <xf numFmtId="213" fontId="90" fillId="26" borderId="97" xfId="0" applyNumberFormat="1" applyFont="1" applyFill="1" applyBorder="1" applyAlignment="1">
      <alignment/>
    </xf>
    <xf numFmtId="202" fontId="92" fillId="26" borderId="101" xfId="58" applyNumberFormat="1" applyFont="1" applyFill="1" applyBorder="1" applyAlignment="1">
      <alignment horizontal="center"/>
    </xf>
    <xf numFmtId="213" fontId="90" fillId="26" borderId="101" xfId="0" applyNumberFormat="1" applyFont="1" applyFill="1" applyBorder="1" applyAlignment="1">
      <alignment/>
    </xf>
    <xf numFmtId="4" fontId="93" fillId="26" borderId="101" xfId="0" applyNumberFormat="1" applyFont="1" applyFill="1" applyBorder="1" applyAlignment="1">
      <alignment/>
    </xf>
    <xf numFmtId="10" fontId="92" fillId="26" borderId="98" xfId="58" applyNumberFormat="1" applyFont="1" applyFill="1" applyBorder="1" applyAlignment="1">
      <alignment horizontal="center"/>
    </xf>
    <xf numFmtId="10" fontId="92" fillId="26" borderId="101" xfId="58" applyNumberFormat="1" applyFont="1" applyFill="1" applyBorder="1" applyAlignment="1">
      <alignment horizontal="center"/>
    </xf>
    <xf numFmtId="4" fontId="93" fillId="26" borderId="102" xfId="0" applyNumberFormat="1" applyFont="1" applyFill="1" applyBorder="1" applyAlignment="1">
      <alignment/>
    </xf>
    <xf numFmtId="10" fontId="92" fillId="26" borderId="103" xfId="58" applyNumberFormat="1" applyFont="1" applyFill="1" applyBorder="1" applyAlignment="1">
      <alignment horizontal="center"/>
    </xf>
    <xf numFmtId="4" fontId="90" fillId="26" borderId="104" xfId="0" applyNumberFormat="1" applyFont="1" applyFill="1" applyBorder="1" applyAlignment="1">
      <alignment/>
    </xf>
    <xf numFmtId="202" fontId="92" fillId="26" borderId="103" xfId="58" applyNumberFormat="1" applyFont="1" applyFill="1" applyBorder="1" applyAlignment="1">
      <alignment horizontal="center"/>
    </xf>
    <xf numFmtId="202" fontId="92" fillId="26" borderId="0" xfId="58" applyNumberFormat="1" applyFont="1" applyFill="1" applyBorder="1" applyAlignment="1">
      <alignment horizontal="center"/>
    </xf>
    <xf numFmtId="4" fontId="93" fillId="26" borderId="0" xfId="0" applyNumberFormat="1" applyFont="1" applyFill="1" applyBorder="1" applyAlignment="1">
      <alignment/>
    </xf>
    <xf numFmtId="10" fontId="92" fillId="26" borderId="0" xfId="58" applyNumberFormat="1" applyFont="1" applyFill="1" applyBorder="1" applyAlignment="1">
      <alignment horizontal="center"/>
    </xf>
    <xf numFmtId="4" fontId="90" fillId="26" borderId="0" xfId="0" applyNumberFormat="1" applyFont="1" applyFill="1" applyBorder="1" applyAlignment="1">
      <alignment/>
    </xf>
    <xf numFmtId="4" fontId="0" fillId="26" borderId="33" xfId="0" applyNumberFormat="1" applyFill="1" applyBorder="1" applyAlignment="1">
      <alignment/>
    </xf>
    <xf numFmtId="4" fontId="0" fillId="26" borderId="24" xfId="0" applyNumberFormat="1" applyFill="1" applyBorder="1" applyAlignment="1">
      <alignment/>
    </xf>
    <xf numFmtId="4" fontId="1" fillId="26" borderId="41" xfId="0" applyNumberFormat="1" applyFont="1" applyFill="1" applyBorder="1" applyAlignment="1">
      <alignment/>
    </xf>
    <xf numFmtId="4" fontId="1" fillId="26" borderId="26" xfId="0" applyNumberFormat="1" applyFont="1" applyFill="1" applyBorder="1" applyAlignment="1">
      <alignment/>
    </xf>
    <xf numFmtId="4" fontId="3" fillId="26" borderId="21" xfId="0" applyNumberFormat="1" applyFont="1" applyFill="1" applyBorder="1" applyAlignment="1">
      <alignment/>
    </xf>
    <xf numFmtId="9" fontId="96" fillId="0" borderId="88" xfId="58" applyFont="1" applyBorder="1" applyAlignment="1">
      <alignment/>
    </xf>
    <xf numFmtId="9" fontId="96" fillId="0" borderId="91" xfId="58" applyFont="1" applyBorder="1" applyAlignment="1">
      <alignment/>
    </xf>
    <xf numFmtId="0" fontId="96" fillId="17" borderId="0" xfId="0" applyFont="1" applyFill="1" applyBorder="1" applyAlignment="1">
      <alignment/>
    </xf>
    <xf numFmtId="3" fontId="96" fillId="17" borderId="0" xfId="0" applyNumberFormat="1" applyFont="1" applyFill="1" applyBorder="1" applyAlignment="1">
      <alignment/>
    </xf>
    <xf numFmtId="9" fontId="96" fillId="17" borderId="0" xfId="59" applyFont="1" applyFill="1" applyBorder="1" applyAlignment="1">
      <alignment/>
    </xf>
    <xf numFmtId="0" fontId="99" fillId="0" borderId="84" xfId="0" applyFont="1" applyBorder="1" applyAlignment="1">
      <alignment/>
    </xf>
    <xf numFmtId="0" fontId="0" fillId="0" borderId="86" xfId="0" applyFont="1" applyBorder="1" applyAlignment="1">
      <alignment/>
    </xf>
    <xf numFmtId="0" fontId="96" fillId="17" borderId="87" xfId="0" applyFont="1" applyFill="1" applyBorder="1" applyAlignment="1">
      <alignment/>
    </xf>
    <xf numFmtId="0" fontId="0" fillId="0" borderId="88" xfId="0" applyFont="1" applyBorder="1" applyAlignment="1">
      <alignment/>
    </xf>
    <xf numFmtId="0" fontId="96" fillId="17" borderId="89" xfId="0" applyFont="1" applyFill="1" applyBorder="1" applyAlignment="1">
      <alignment/>
    </xf>
    <xf numFmtId="3" fontId="96" fillId="17" borderId="90" xfId="0" applyNumberFormat="1" applyFont="1" applyFill="1" applyBorder="1" applyAlignment="1">
      <alignment/>
    </xf>
    <xf numFmtId="0" fontId="96" fillId="17" borderId="90" xfId="0" applyFont="1" applyFill="1" applyBorder="1" applyAlignment="1">
      <alignment/>
    </xf>
    <xf numFmtId="0" fontId="0" fillId="0" borderId="91" xfId="0" applyFont="1" applyBorder="1" applyAlignment="1">
      <alignment/>
    </xf>
    <xf numFmtId="0" fontId="1" fillId="26" borderId="41" xfId="0" applyFont="1" applyFill="1" applyBorder="1" applyAlignment="1">
      <alignment horizontal="center"/>
    </xf>
    <xf numFmtId="0" fontId="1" fillId="26" borderId="105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11" fillId="27" borderId="77" xfId="0" applyFont="1" applyFill="1" applyBorder="1" applyAlignment="1">
      <alignment horizontal="center" vertical="center"/>
    </xf>
    <xf numFmtId="0" fontId="11" fillId="27" borderId="26" xfId="0" applyFont="1" applyFill="1" applyBorder="1" applyAlignment="1">
      <alignment horizontal="center" vertical="center"/>
    </xf>
    <xf numFmtId="0" fontId="11" fillId="27" borderId="106" xfId="0" applyFont="1" applyFill="1" applyBorder="1" applyAlignment="1">
      <alignment horizontal="center"/>
    </xf>
    <xf numFmtId="0" fontId="11" fillId="27" borderId="107" xfId="0" applyFont="1" applyFill="1" applyBorder="1" applyAlignment="1">
      <alignment horizontal="center"/>
    </xf>
    <xf numFmtId="0" fontId="11" fillId="27" borderId="10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1" fillId="27" borderId="110" xfId="0" applyFont="1" applyFill="1" applyBorder="1" applyAlignment="1">
      <alignment horizontal="center"/>
    </xf>
    <xf numFmtId="0" fontId="11" fillId="27" borderId="111" xfId="0" applyFont="1" applyFill="1" applyBorder="1" applyAlignment="1">
      <alignment horizontal="center"/>
    </xf>
    <xf numFmtId="0" fontId="11" fillId="27" borderId="112" xfId="0" applyFont="1" applyFill="1" applyBorder="1" applyAlignment="1">
      <alignment horizontal="center" vertical="center"/>
    </xf>
    <xf numFmtId="0" fontId="11" fillId="27" borderId="22" xfId="0" applyFont="1" applyFill="1" applyBorder="1" applyAlignment="1">
      <alignment horizontal="center" vertical="center"/>
    </xf>
    <xf numFmtId="0" fontId="11" fillId="27" borderId="113" xfId="0" applyFont="1" applyFill="1" applyBorder="1" applyAlignment="1">
      <alignment horizontal="center" vertical="center"/>
    </xf>
    <xf numFmtId="0" fontId="11" fillId="27" borderId="114" xfId="0" applyFont="1" applyFill="1" applyBorder="1" applyAlignment="1">
      <alignment horizontal="center" vertical="center"/>
    </xf>
    <xf numFmtId="0" fontId="11" fillId="27" borderId="115" xfId="0" applyFont="1" applyFill="1" applyBorder="1" applyAlignment="1">
      <alignment horizontal="center" vertical="center"/>
    </xf>
    <xf numFmtId="0" fontId="11" fillId="27" borderId="48" xfId="0" applyFont="1" applyFill="1" applyBorder="1" applyAlignment="1">
      <alignment horizontal="center" vertical="center"/>
    </xf>
    <xf numFmtId="0" fontId="11" fillId="27" borderId="116" xfId="0" applyFont="1" applyFill="1" applyBorder="1" applyAlignment="1">
      <alignment horizontal="center"/>
    </xf>
    <xf numFmtId="0" fontId="11" fillId="27" borderId="1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26" borderId="0" xfId="0" applyFont="1" applyFill="1" applyAlignment="1">
      <alignment/>
    </xf>
    <xf numFmtId="0" fontId="3" fillId="0" borderId="1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26" borderId="0" xfId="0" applyFont="1" applyFill="1" applyAlignment="1">
      <alignment horizontal="left"/>
    </xf>
    <xf numFmtId="0" fontId="11" fillId="28" borderId="106" xfId="0" applyFont="1" applyFill="1" applyBorder="1" applyAlignment="1">
      <alignment horizontal="center"/>
    </xf>
    <xf numFmtId="0" fontId="11" fillId="28" borderId="108" xfId="0" applyFont="1" applyFill="1" applyBorder="1" applyAlignment="1">
      <alignment horizontal="center"/>
    </xf>
    <xf numFmtId="0" fontId="11" fillId="28" borderId="77" xfId="0" applyFont="1" applyFill="1" applyBorder="1" applyAlignment="1">
      <alignment horizontal="center"/>
    </xf>
    <xf numFmtId="0" fontId="11" fillId="28" borderId="11" xfId="0" applyFont="1" applyFill="1" applyBorder="1" applyAlignment="1">
      <alignment horizontal="center"/>
    </xf>
    <xf numFmtId="0" fontId="11" fillId="28" borderId="119" xfId="0" applyFont="1" applyFill="1" applyBorder="1" applyAlignment="1">
      <alignment horizontal="center"/>
    </xf>
    <xf numFmtId="0" fontId="11" fillId="28" borderId="112" xfId="0" applyFont="1" applyFill="1" applyBorder="1" applyAlignment="1">
      <alignment horizontal="center" vertical="center"/>
    </xf>
    <xf numFmtId="0" fontId="11" fillId="28" borderId="120" xfId="0" applyFont="1" applyFill="1" applyBorder="1" applyAlignment="1">
      <alignment horizontal="center" vertical="center"/>
    </xf>
    <xf numFmtId="0" fontId="11" fillId="28" borderId="121" xfId="0" applyFont="1" applyFill="1" applyBorder="1" applyAlignment="1">
      <alignment horizontal="center" vertical="center"/>
    </xf>
    <xf numFmtId="0" fontId="11" fillId="28" borderId="122" xfId="0" applyFont="1" applyFill="1" applyBorder="1" applyAlignment="1">
      <alignment horizontal="center" vertical="center"/>
    </xf>
    <xf numFmtId="0" fontId="12" fillId="26" borderId="0" xfId="0" applyFont="1" applyFill="1" applyAlignment="1">
      <alignment/>
    </xf>
    <xf numFmtId="0" fontId="11" fillId="27" borderId="76" xfId="0" applyFont="1" applyFill="1" applyBorder="1" applyAlignment="1">
      <alignment horizontal="center" vertical="center"/>
    </xf>
    <xf numFmtId="0" fontId="11" fillId="27" borderId="68" xfId="0" applyFont="1" applyFill="1" applyBorder="1" applyAlignment="1">
      <alignment horizontal="center" vertical="center"/>
    </xf>
    <xf numFmtId="0" fontId="11" fillId="27" borderId="123" xfId="0" applyFont="1" applyFill="1" applyBorder="1" applyAlignment="1">
      <alignment horizontal="center" vertical="center"/>
    </xf>
    <xf numFmtId="0" fontId="11" fillId="27" borderId="124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center" vertical="center"/>
    </xf>
    <xf numFmtId="0" fontId="11" fillId="27" borderId="94" xfId="0" applyFont="1" applyFill="1" applyBorder="1" applyAlignment="1">
      <alignment horizontal="center" vertical="center"/>
    </xf>
    <xf numFmtId="0" fontId="11" fillId="27" borderId="125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EN LAS EMPRESAS DEL MERCADO ELÉCTRICO  2016</a:t>
            </a:r>
          </a:p>
        </c:rich>
      </c:tx>
      <c:layout>
        <c:manualLayout>
          <c:xMode val="factor"/>
          <c:yMode val="factor"/>
          <c:x val="-0.02075"/>
          <c:y val="0.0145"/>
        </c:manualLayout>
      </c:layout>
      <c:spPr>
        <a:solidFill>
          <a:srgbClr val="31869B"/>
        </a:solidFill>
        <a:ln w="3175">
          <a:noFill/>
        </a:ln>
      </c:spPr>
    </c:title>
    <c:plotArea>
      <c:layout>
        <c:manualLayout>
          <c:xMode val="edge"/>
          <c:yMode val="edge"/>
          <c:x val="0.07275"/>
          <c:y val="0.1365"/>
          <c:w val="0.8812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'9.1 Fact. Total'!$M$37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Total'!$N$37:$Y$37</c:f>
              <c:numCache/>
            </c:numRef>
          </c:val>
          <c:smooth val="0"/>
        </c:ser>
        <c:ser>
          <c:idx val="1"/>
          <c:order val="1"/>
          <c:tx>
            <c:strRef>
              <c:f>'9.1 Fact. Total'!$M$38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Total'!$N$38:$Y$38</c:f>
              <c:numCache/>
            </c:numRef>
          </c:val>
          <c:smooth val="0"/>
        </c:ser>
        <c:ser>
          <c:idx val="2"/>
          <c:order val="2"/>
          <c:tx>
            <c:strRef>
              <c:f>'9.1 Fact. Total'!$M$39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'9.1 Fact. Total'!$N$36:$Y$36</c:f>
              <c:strCache/>
            </c:strRef>
          </c:cat>
          <c:val>
            <c:numRef>
              <c:f>'9.1 Fact. Total'!$N$39:$Y$39</c:f>
              <c:numCache/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 US $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"/>
          <c:y val="0.89675"/>
          <c:w val="0.615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PARTICIPACIÓN DE EMPRESAS TRANSMISORAS SEGUN LONGITUD DE LÍNEAS OPERATIVAS EN    500,  220  y 138 kV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solidFill>
          <a:srgbClr val="2C869B"/>
        </a:solidFill>
        <a:ln w="12700">
          <a:solidFill>
            <a:srgbClr val="000000"/>
          </a:solidFill>
        </a:ln>
      </c:spPr>
    </c:title>
    <c:view3D>
      <c:rotX val="2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19325"/>
          <c:y val="0.27425"/>
          <c:w val="0.6025"/>
          <c:h val="0.5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CTM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ATN 1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REDESUR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TRASANDINA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'9.3 Transmisión'!$Q$59:$Q$71</c:f>
              <c:strCache/>
            </c:strRef>
          </c:cat>
          <c:val>
            <c:numRef>
              <c:f>'9.3 Transmisión'!$R$59:$R$71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PARTICIPACIÓN  DE LAS EMPRESAS ESTATALES Y PRIVADAS SEGÚN EL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NÚMERO DE CLIENTES</a:t>
            </a:r>
          </a:p>
        </c:rich>
      </c:tx>
      <c:layout>
        <c:manualLayout>
          <c:xMode val="factor"/>
          <c:yMode val="factor"/>
          <c:x val="0.02425"/>
          <c:y val="-0.00775"/>
        </c:manualLayout>
      </c:layout>
      <c:spPr>
        <a:solidFill>
          <a:srgbClr val="31869B"/>
        </a:solidFill>
        <a:ln w="3175"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8725"/>
          <c:y val="0.479"/>
          <c:w val="0.25"/>
          <c:h val="0.2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Distribuidoras'!$U$55:$U$56</c:f>
              <c:strCache/>
            </c:strRef>
          </c:cat>
          <c:val>
            <c:numRef>
              <c:f>'9.4 Distribuidoras'!$V$55:$V$56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4"/>
          <c:y val="0"/>
          <c:w val="0.92375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Distribuidoras'!$X$55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Distribuidoras'!$Y$53:$Z$53</c:f>
              <c:strCache/>
            </c:strRef>
          </c:cat>
          <c:val>
            <c:numRef>
              <c:f>'9.4 Distribuidoras'!$Y$55:$Z$55</c:f>
              <c:numCache/>
            </c:numRef>
          </c:val>
          <c:shape val="box"/>
        </c:ser>
        <c:ser>
          <c:idx val="1"/>
          <c:order val="1"/>
          <c:tx>
            <c:strRef>
              <c:f>'9.4 Distribuidoras'!$X$56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Distribuidoras'!$Y$53:$Z$53</c:f>
              <c:strCache/>
            </c:strRef>
          </c:cat>
          <c:val>
            <c:numRef>
              <c:f>'9.4 Distribuidoras'!$Y$56:$Z$56</c:f>
              <c:numCache/>
            </c:numRef>
          </c:val>
          <c:shape val="box"/>
        </c:ser>
        <c:shape val="box"/>
        <c:axId val="5927572"/>
        <c:axId val="53348149"/>
      </c:bar3D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48149"/>
        <c:crossesAt val="0"/>
        <c:auto val="1"/>
        <c:lblOffset val="100"/>
        <c:tickLblSkip val="1"/>
        <c:noMultiLvlLbl val="0"/>
      </c:catAx>
      <c:valAx>
        <c:axId val="533481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0.1195"/>
              <c:y val="-0.4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572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939"/>
          <c:w val="0.461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PARTICIPACIÓN DE LAS EMPRESAS ESTATALES Y PRIVADAS SEGÚN SU VENTA DE ENERGÍA ELÉCTRICA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solidFill>
          <a:srgbClr val="31869B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"/>
          <c:y val="0.5405"/>
          <c:w val="0.198"/>
          <c:h val="0.16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'9.4 Distribuidoras'!$U$61:$U$62</c:f>
              <c:strCache/>
            </c:strRef>
          </c:cat>
          <c:val>
            <c:numRef>
              <c:f>'9.4 Distribuidoras'!$V$61:$V$62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10575"/>
          <c:y val="0"/>
          <c:w val="0.888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 Distribuidoras'!$X$61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Distribuidoras'!$Y$60:$Z$60</c:f>
              <c:strCache/>
            </c:strRef>
          </c:cat>
          <c:val>
            <c:numRef>
              <c:f>'9.4 Distribuidoras'!$Y$61:$Z$61</c:f>
              <c:numCache/>
            </c:numRef>
          </c:val>
          <c:shape val="box"/>
        </c:ser>
        <c:ser>
          <c:idx val="1"/>
          <c:order val="1"/>
          <c:tx>
            <c:strRef>
              <c:f>'9.4 Distribuidoras'!$X$62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'9.4 Distribuidoras'!$Y$60:$Z$60</c:f>
              <c:strCache/>
            </c:strRef>
          </c:cat>
          <c:val>
            <c:numRef>
              <c:f>'9.4 Distribuidoras'!$Y$62:$Z$62</c:f>
              <c:numCache/>
            </c:numRef>
          </c:val>
          <c:shape val="box"/>
        </c:ser>
        <c:shape val="box"/>
        <c:axId val="10371294"/>
        <c:axId val="26232783"/>
      </c:bar3D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ax val="1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83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1294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93725"/>
          <c:w val="0.49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PARTICIPACIÓN DE LAS EMPRESAS ESTATALES Y PRIVADAS SEGÚN SU FACTURACIÓN 2016</a:t>
            </a:r>
          </a:p>
        </c:rich>
      </c:tx>
      <c:layout>
        <c:manualLayout>
          <c:xMode val="factor"/>
          <c:yMode val="factor"/>
          <c:x val="0.0355"/>
          <c:y val="0.03375"/>
        </c:manualLayout>
      </c:layout>
      <c:spPr>
        <a:solidFill>
          <a:srgbClr val="31869B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4675"/>
          <c:w val="0.263"/>
          <c:h val="0.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'9.1 Fact. Total'!$E$5:$F$5</c:f>
              <c:strCache/>
            </c:strRef>
          </c:cat>
          <c:val>
            <c:numRef>
              <c:f>'9.1 Fact. Total'!$E$17:$F$17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0405"/>
          <c:w val="0.8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 Fact. Total'!$E$5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Total'!$D$8,'9.1 Fact. Total'!$D$11,'9.1 Fact. Total'!$D$14)</c:f>
              <c:strCache/>
            </c:strRef>
          </c:cat>
          <c:val>
            <c:numRef>
              <c:f>('9.1 Fact. Total'!$E$8,'9.1 Fact. Total'!$E$11,'9.1 Fact. Total'!$E$14)</c:f>
              <c:numCache/>
            </c:numRef>
          </c:val>
          <c:shape val="box"/>
        </c:ser>
        <c:ser>
          <c:idx val="1"/>
          <c:order val="1"/>
          <c:tx>
            <c:strRef>
              <c:f>'9.1 Fact. Total'!$F$5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('9.1 Fact. Total'!$D$8,'9.1 Fact. Total'!$D$11,'9.1 Fact. Total'!$D$14)</c:f>
              <c:strCache/>
            </c:strRef>
          </c:cat>
          <c:val>
            <c:numRef>
              <c:f>('9.1 Fact. Total'!$F$8,'9.1 Fact. Total'!$F$11,'9.1 Fact. Total'!$F$14)</c:f>
              <c:numCache/>
            </c:numRef>
          </c:val>
          <c:shape val="box"/>
        </c:ser>
        <c:shape val="box"/>
        <c:axId val="12695724"/>
        <c:axId val="47152653"/>
      </c:bar3D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"/>
          <c:y val="0.913"/>
          <c:w val="0.541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PARTICIPACIÓN  DE LAS EMPRESAS ESTATALES Y PRIVADAS POR SU POTENCIA INSTALADA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solidFill>
          <a:srgbClr val="318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4965"/>
          <c:w val="0.305"/>
          <c:h val="0.2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'9.2.  Generadoras'!$AB$92:$AB$93</c:f>
              <c:strCache/>
            </c:strRef>
          </c:cat>
          <c:val>
            <c:numRef>
              <c:f>'9.2.  Generadoras'!$AC$92:$AC$93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113"/>
          <c:y val="0.00875"/>
          <c:w val="0.896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Generadoras'!$AE$92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Generadoras'!$AF$90:$AI$90</c:f>
              <c:strCache/>
            </c:strRef>
          </c:cat>
          <c:val>
            <c:numRef>
              <c:f>'9.2.  Generadoras'!$AF$92:$AI$92</c:f>
              <c:numCache/>
            </c:numRef>
          </c:val>
          <c:shape val="box"/>
        </c:ser>
        <c:ser>
          <c:idx val="1"/>
          <c:order val="1"/>
          <c:tx>
            <c:strRef>
              <c:f>'9.2.  Generadoras'!$AE$93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Generadoras'!$AF$90:$AI$90</c:f>
              <c:strCache/>
            </c:strRef>
          </c:cat>
          <c:val>
            <c:numRef>
              <c:f>'9.2.  Generadoras'!$AF$93:$AI$93</c:f>
              <c:numCache/>
            </c:numRef>
          </c:val>
          <c:shape val="box"/>
        </c:ser>
        <c:shape val="box"/>
        <c:axId val="21720694"/>
        <c:axId val="61268519"/>
      </c:bar3D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161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At val="1"/>
        <c:crossBetween val="between"/>
        <c:dispUnits/>
        <c:majorUnit val="4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909"/>
          <c:w val="0.67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PARTICIPACIÓN DE LAS EMPRESAS ESTATALES Y PRIVADAS SEGÚN SU PRODUCCIÓN DE ENERGÍA ELÉCTRICA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solidFill>
          <a:srgbClr val="318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625"/>
          <c:y val="0.54175"/>
          <c:w val="0.407"/>
          <c:h val="0.32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'9.2.  Generadoras'!$AB$97:$AB$98</c:f>
              <c:strCache/>
            </c:strRef>
          </c:cat>
          <c:val>
            <c:numRef>
              <c:f>'9.2.  Generadoras'!$AC$97:$AC$98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355"/>
          <c:w val="0.988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'9.2.  Generadoras'!$AE$97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Generadoras'!$AF$96:$AI$96</c:f>
              <c:strCache/>
            </c:strRef>
          </c:cat>
          <c:val>
            <c:numRef>
              <c:f>'9.2.  Generadoras'!$AF$97:$AI$97</c:f>
              <c:numCache/>
            </c:numRef>
          </c:val>
          <c:shape val="box"/>
        </c:ser>
        <c:ser>
          <c:idx val="1"/>
          <c:order val="1"/>
          <c:tx>
            <c:strRef>
              <c:f>'9.2.  Generadoras'!$AE$98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  Generadoras'!$AF$96:$AI$96</c:f>
              <c:strCache/>
            </c:strRef>
          </c:cat>
          <c:val>
            <c:numRef>
              <c:f>'9.2.  Generadoras'!$AF$98:$AI$98</c:f>
              <c:numCache/>
            </c:numRef>
          </c:val>
          <c:shape val="box"/>
        </c:ser>
        <c:shape val="box"/>
        <c:axId val="14545760"/>
        <c:axId val="63802977"/>
      </c:bar3D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82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At val="1"/>
        <c:crossBetween val="between"/>
        <c:dispUnits/>
        <c:majorUnit val="2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75"/>
          <c:y val="0.89575"/>
          <c:w val="0.547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 DE LAS EMPRESAS PRIVADAS SEGÚN LONGITUD DE LÍNEAS DE TRANMISIÓN EN 500,  220 y 138 kV</a:t>
            </a:r>
          </a:p>
        </c:rich>
      </c:tx>
      <c:layout>
        <c:manualLayout>
          <c:xMode val="factor"/>
          <c:yMode val="factor"/>
          <c:x val="0.03125"/>
          <c:y val="0.0025"/>
        </c:manualLayout>
      </c:layout>
      <c:spPr>
        <a:solidFill>
          <a:srgbClr val="2C869B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9375"/>
          <c:y val="0.24125"/>
          <c:w val="0.629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Transmisión'!$U$29:$W$29</c:f>
              <c:strCache/>
            </c:strRef>
          </c:cat>
          <c:val>
            <c:numRef>
              <c:f>'9.3 Transmisión'!$U$31:$W$31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'9.3 Transmisión'!$U$29:$W$29</c:f>
              <c:strCache/>
            </c:strRef>
          </c:cat>
          <c:val>
            <c:numRef>
              <c:f>'9.3 Transmisión'!$V$30:$W$30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Transmisión'!$U$29:$W$29</c:f>
              <c:strCache/>
            </c:strRef>
          </c:cat>
          <c:val>
            <c:numRef>
              <c:f>'9.3 Transmisión'!$U$31:$W$31</c:f>
              <c:numCache/>
            </c:numRef>
          </c:val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Transmisión'!$U$29:$W$29</c:f>
              <c:strCache/>
            </c:strRef>
          </c:cat>
          <c:val>
            <c:numRef>
              <c:f>'9.3 Transmisión'!$V$30:$W$30</c:f>
              <c:numCache/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5E00"/>
                  </a:gs>
                  <a:gs pos="50000">
                    <a:srgbClr val="99CC00"/>
                  </a:gs>
                  <a:gs pos="100000">
                    <a:srgbClr val="47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'9.3 Transmisión'!$U$29:$W$29</c:f>
              <c:strCache/>
            </c:strRef>
          </c:cat>
          <c:val>
            <c:numRef>
              <c:f>'9.3 Transmisión'!$U$31:$W$31</c:f>
              <c:numCache/>
            </c:numRef>
          </c:val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Transmisión'!$U$29:$W$29</c:f>
              <c:strCache/>
            </c:strRef>
          </c:cat>
          <c:val>
            <c:numRef>
              <c:f>'9.3 Transmisión'!$V$30:$W$30</c:f>
              <c:numCache/>
            </c:numRef>
          </c:val>
        </c:ser>
        <c:ser>
          <c:idx val="6"/>
          <c:order val="6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Transmisión'!$U$29:$W$29</c:f>
              <c:strCache/>
            </c:strRef>
          </c:cat>
          <c:val>
            <c:numRef>
              <c:f>'9.3 Transmisión'!$U$31:$W$31</c:f>
              <c:numCache/>
            </c:numRef>
          </c:val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'9.3 Transmisión'!$U$29:$W$29</c:f>
              <c:strCache/>
            </c:strRef>
          </c:cat>
          <c:val>
            <c:numRef>
              <c:f>'9.3 Transmisión'!$V$30:$W$30</c:f>
              <c:numCache/>
            </c:numRef>
          </c:val>
        </c:ser>
        <c:overlap val="100"/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POR EMPRESA TRANSMISORA 2001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44</xdr:row>
      <xdr:rowOff>104775</xdr:rowOff>
    </xdr:from>
    <xdr:to>
      <xdr:col>9</xdr:col>
      <xdr:colOff>666750</xdr:colOff>
      <xdr:row>69</xdr:row>
      <xdr:rowOff>104775</xdr:rowOff>
    </xdr:to>
    <xdr:graphicFrame>
      <xdr:nvGraphicFramePr>
        <xdr:cNvPr id="1" name="Chart 3"/>
        <xdr:cNvGraphicFramePr/>
      </xdr:nvGraphicFramePr>
      <xdr:xfrm>
        <a:off x="266700" y="7419975"/>
        <a:ext cx="8391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28575</xdr:rowOff>
    </xdr:from>
    <xdr:to>
      <xdr:col>9</xdr:col>
      <xdr:colOff>828675</xdr:colOff>
      <xdr:row>42</xdr:row>
      <xdr:rowOff>95250</xdr:rowOff>
    </xdr:to>
    <xdr:graphicFrame>
      <xdr:nvGraphicFramePr>
        <xdr:cNvPr id="2" name="Chart 1"/>
        <xdr:cNvGraphicFramePr/>
      </xdr:nvGraphicFramePr>
      <xdr:xfrm>
        <a:off x="161925" y="3905250"/>
        <a:ext cx="8658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27</xdr:row>
      <xdr:rowOff>85725</xdr:rowOff>
    </xdr:from>
    <xdr:to>
      <xdr:col>3</xdr:col>
      <xdr:colOff>590550</xdr:colOff>
      <xdr:row>29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04850" y="4610100"/>
          <a:ext cx="2171700" cy="247650"/>
        </a:xfrm>
        <a:prstGeom prst="rect">
          <a:avLst/>
        </a:prstGeom>
        <a:solidFill>
          <a:srgbClr val="31869B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 : US$  6 365 Millones</a:t>
          </a:r>
        </a:p>
      </xdr:txBody>
    </xdr:sp>
    <xdr:clientData/>
  </xdr:twoCellAnchor>
  <xdr:twoCellAnchor>
    <xdr:from>
      <xdr:col>4</xdr:col>
      <xdr:colOff>457200</xdr:colOff>
      <xdr:row>26</xdr:row>
      <xdr:rowOff>104775</xdr:rowOff>
    </xdr:from>
    <xdr:to>
      <xdr:col>9</xdr:col>
      <xdr:colOff>561975</xdr:colOff>
      <xdr:row>41</xdr:row>
      <xdr:rowOff>133350</xdr:rowOff>
    </xdr:to>
    <xdr:graphicFrame>
      <xdr:nvGraphicFramePr>
        <xdr:cNvPr id="4" name="Chart 2"/>
        <xdr:cNvGraphicFramePr/>
      </xdr:nvGraphicFramePr>
      <xdr:xfrm>
        <a:off x="4048125" y="4467225"/>
        <a:ext cx="4505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0.62025</cdr:y>
    </cdr:from>
    <cdr:to>
      <cdr:x>0.5645</cdr:x>
      <cdr:y>0.68275</cdr:y>
    </cdr:to>
    <cdr:sp>
      <cdr:nvSpPr>
        <cdr:cNvPr id="1" name="Text Box 23"/>
        <cdr:cNvSpPr txBox="1">
          <a:spLocks noChangeArrowheads="1"/>
        </cdr:cNvSpPr>
      </cdr:nvSpPr>
      <cdr:spPr>
        <a:xfrm>
          <a:off x="1924050" y="1285875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0.3495</cdr:x>
      <cdr:y>0.3935</cdr:y>
    </cdr:from>
    <cdr:to>
      <cdr:x>0.439</cdr:x>
      <cdr:y>0.47</cdr:y>
    </cdr:to>
    <cdr:sp>
      <cdr:nvSpPr>
        <cdr:cNvPr id="2" name="Text Box 23"/>
        <cdr:cNvSpPr txBox="1">
          <a:spLocks noChangeArrowheads="1"/>
        </cdr:cNvSpPr>
      </cdr:nvSpPr>
      <cdr:spPr>
        <a:xfrm>
          <a:off x="1390650" y="80962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31%</a:t>
          </a:r>
        </a:p>
      </cdr:txBody>
    </cdr:sp>
  </cdr:relSizeAnchor>
  <cdr:relSizeAnchor xmlns:cdr="http://schemas.openxmlformats.org/drawingml/2006/chartDrawing">
    <cdr:from>
      <cdr:x>0.40475</cdr:x>
      <cdr:y>0.092</cdr:y>
    </cdr:from>
    <cdr:to>
      <cdr:x>0.4875</cdr:x>
      <cdr:y>0.16825</cdr:y>
    </cdr:to>
    <cdr:sp>
      <cdr:nvSpPr>
        <cdr:cNvPr id="3" name="Text Box 23"/>
        <cdr:cNvSpPr txBox="1">
          <a:spLocks noChangeArrowheads="1"/>
        </cdr:cNvSpPr>
      </cdr:nvSpPr>
      <cdr:spPr>
        <a:xfrm>
          <a:off x="1609725" y="19050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0.54</cdr:x>
      <cdr:y>-0.00775</cdr:y>
    </cdr:from>
    <cdr:to>
      <cdr:x>0.62625</cdr:x>
      <cdr:y>0.0685</cdr:y>
    </cdr:to>
    <cdr:sp>
      <cdr:nvSpPr>
        <cdr:cNvPr id="4" name="Text Box 23"/>
        <cdr:cNvSpPr txBox="1">
          <a:spLocks noChangeArrowheads="1"/>
        </cdr:cNvSpPr>
      </cdr:nvSpPr>
      <cdr:spPr>
        <a:xfrm>
          <a:off x="2152650" y="-9524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0.28025</cdr:y>
    </cdr:from>
    <cdr:to>
      <cdr:x>0.39425</cdr:x>
      <cdr:y>0.41225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733425"/>
          <a:ext cx="3009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47 951,64 GWh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0.42975</cdr:x>
      <cdr:y>0.61475</cdr:y>
    </cdr:from>
    <cdr:to>
      <cdr:x>0.47775</cdr:x>
      <cdr:y>0.692</cdr:y>
    </cdr:to>
    <cdr:sp>
      <cdr:nvSpPr>
        <cdr:cNvPr id="1" name="Text Box 23"/>
        <cdr:cNvSpPr txBox="1">
          <a:spLocks noChangeArrowheads="1"/>
        </cdr:cNvSpPr>
      </cdr:nvSpPr>
      <cdr:spPr>
        <a:xfrm>
          <a:off x="2266950" y="12858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0.466</cdr:x>
      <cdr:y>0.0085</cdr:y>
    </cdr:from>
    <cdr:to>
      <cdr:x>0.5385</cdr:x>
      <cdr:y>0.08525</cdr:y>
    </cdr:to>
    <cdr:sp>
      <cdr:nvSpPr>
        <cdr:cNvPr id="2" name="Text Box 24"/>
        <cdr:cNvSpPr txBox="1">
          <a:spLocks noChangeArrowheads="1"/>
        </cdr:cNvSpPr>
      </cdr:nvSpPr>
      <cdr:spPr>
        <a:xfrm>
          <a:off x="2457450" y="9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97%
</a:t>
          </a:r>
        </a:p>
      </cdr:txBody>
    </cdr:sp>
  </cdr:relSizeAnchor>
  <cdr:relSizeAnchor xmlns:cdr="http://schemas.openxmlformats.org/drawingml/2006/chartDrawing">
    <cdr:from>
      <cdr:x>0.33225</cdr:x>
      <cdr:y>0.1245</cdr:y>
    </cdr:from>
    <cdr:to>
      <cdr:x>0.43425</cdr:x>
      <cdr:y>0.1915</cdr:y>
    </cdr:to>
    <cdr:sp>
      <cdr:nvSpPr>
        <cdr:cNvPr id="3" name="Text Box 23"/>
        <cdr:cNvSpPr txBox="1">
          <a:spLocks noChangeArrowheads="1"/>
        </cdr:cNvSpPr>
      </cdr:nvSpPr>
      <cdr:spPr>
        <a:xfrm>
          <a:off x="1752600" y="257175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58%</a:t>
          </a:r>
        </a:p>
      </cdr:txBody>
    </cdr:sp>
  </cdr:relSizeAnchor>
  <cdr:relSizeAnchor xmlns:cdr="http://schemas.openxmlformats.org/drawingml/2006/chartDrawing">
    <cdr:from>
      <cdr:x>0.278</cdr:x>
      <cdr:y>0.26375</cdr:y>
    </cdr:from>
    <cdr:to>
      <cdr:x>0.3555</cdr:x>
      <cdr:y>0.3405</cdr:y>
    </cdr:to>
    <cdr:sp>
      <cdr:nvSpPr>
        <cdr:cNvPr id="4" name="Text Box 23"/>
        <cdr:cNvSpPr txBox="1">
          <a:spLocks noChangeArrowheads="1"/>
        </cdr:cNvSpPr>
      </cdr:nvSpPr>
      <cdr:spPr>
        <a:xfrm>
          <a:off x="1466850" y="55245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97</xdr:row>
      <xdr:rowOff>123825</xdr:rowOff>
    </xdr:from>
    <xdr:to>
      <xdr:col>8</xdr:col>
      <xdr:colOff>361950</xdr:colOff>
      <xdr:row>113</xdr:row>
      <xdr:rowOff>142875</xdr:rowOff>
    </xdr:to>
    <xdr:graphicFrame>
      <xdr:nvGraphicFramePr>
        <xdr:cNvPr id="1" name="Chart 1"/>
        <xdr:cNvGraphicFramePr/>
      </xdr:nvGraphicFramePr>
      <xdr:xfrm>
        <a:off x="723900" y="20002500"/>
        <a:ext cx="74199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3314700</xdr:colOff>
      <xdr:row>100</xdr:row>
      <xdr:rowOff>95250</xdr:rowOff>
    </xdr:from>
    <xdr:to>
      <xdr:col>8</xdr:col>
      <xdr:colOff>161925</xdr:colOff>
      <xdr:row>113</xdr:row>
      <xdr:rowOff>38100</xdr:rowOff>
    </xdr:to>
    <xdr:graphicFrame>
      <xdr:nvGraphicFramePr>
        <xdr:cNvPr id="2" name="Chart 2"/>
        <xdr:cNvGraphicFramePr/>
      </xdr:nvGraphicFramePr>
      <xdr:xfrm>
        <a:off x="3952875" y="20459700"/>
        <a:ext cx="3990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101</xdr:row>
      <xdr:rowOff>85725</xdr:rowOff>
    </xdr:from>
    <xdr:to>
      <xdr:col>2</xdr:col>
      <xdr:colOff>2409825</xdr:colOff>
      <xdr:row>102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247775" y="2062162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12 564 MW</a:t>
          </a:r>
        </a:p>
      </xdr:txBody>
    </xdr:sp>
    <xdr:clientData/>
  </xdr:twoCellAnchor>
  <xdr:twoCellAnchor>
    <xdr:from>
      <xdr:col>11</xdr:col>
      <xdr:colOff>123825</xdr:colOff>
      <xdr:row>97</xdr:row>
      <xdr:rowOff>123825</xdr:rowOff>
    </xdr:from>
    <xdr:to>
      <xdr:col>23</xdr:col>
      <xdr:colOff>914400</xdr:colOff>
      <xdr:row>113</xdr:row>
      <xdr:rowOff>142875</xdr:rowOff>
    </xdr:to>
    <xdr:graphicFrame>
      <xdr:nvGraphicFramePr>
        <xdr:cNvPr id="4" name="Chart 3"/>
        <xdr:cNvGraphicFramePr/>
      </xdr:nvGraphicFramePr>
      <xdr:xfrm>
        <a:off x="9715500" y="20002500"/>
        <a:ext cx="9467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100</xdr:row>
      <xdr:rowOff>133350</xdr:rowOff>
    </xdr:from>
    <xdr:to>
      <xdr:col>23</xdr:col>
      <xdr:colOff>885825</xdr:colOff>
      <xdr:row>113</xdr:row>
      <xdr:rowOff>95250</xdr:rowOff>
    </xdr:to>
    <xdr:graphicFrame>
      <xdr:nvGraphicFramePr>
        <xdr:cNvPr id="5" name="Chart 4"/>
        <xdr:cNvGraphicFramePr/>
      </xdr:nvGraphicFramePr>
      <xdr:xfrm>
        <a:off x="13868400" y="20497800"/>
        <a:ext cx="52863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257175</xdr:colOff>
      <xdr:row>108</xdr:row>
      <xdr:rowOff>38100</xdr:rowOff>
    </xdr:from>
    <xdr:to>
      <xdr:col>6</xdr:col>
      <xdr:colOff>619125</xdr:colOff>
      <xdr:row>109</xdr:row>
      <xdr:rowOff>66675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667500" y="2172652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114300</xdr:colOff>
      <xdr:row>108</xdr:row>
      <xdr:rowOff>123825</xdr:rowOff>
    </xdr:from>
    <xdr:to>
      <xdr:col>6</xdr:col>
      <xdr:colOff>381000</xdr:colOff>
      <xdr:row>109</xdr:row>
      <xdr:rowOff>152400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6524625" y="218122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247650</xdr:colOff>
      <xdr:row>108</xdr:row>
      <xdr:rowOff>142875</xdr:rowOff>
    </xdr:from>
    <xdr:to>
      <xdr:col>21</xdr:col>
      <xdr:colOff>419100</xdr:colOff>
      <xdr:row>109</xdr:row>
      <xdr:rowOff>133350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7040225" y="218313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428625</xdr:colOff>
      <xdr:row>108</xdr:row>
      <xdr:rowOff>114300</xdr:rowOff>
    </xdr:from>
    <xdr:to>
      <xdr:col>21</xdr:col>
      <xdr:colOff>790575</xdr:colOff>
      <xdr:row>109</xdr:row>
      <xdr:rowOff>85725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7221200" y="2180272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123825</xdr:colOff>
      <xdr:row>107</xdr:row>
      <xdr:rowOff>133350</xdr:rowOff>
    </xdr:from>
    <xdr:to>
      <xdr:col>7</xdr:col>
      <xdr:colOff>476250</xdr:colOff>
      <xdr:row>109</xdr:row>
      <xdr:rowOff>9525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7191375" y="216598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600075</xdr:colOff>
      <xdr:row>108</xdr:row>
      <xdr:rowOff>95250</xdr:rowOff>
    </xdr:from>
    <xdr:to>
      <xdr:col>7</xdr:col>
      <xdr:colOff>142875</xdr:colOff>
      <xdr:row>109</xdr:row>
      <xdr:rowOff>123825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7010400" y="217836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22</xdr:col>
      <xdr:colOff>209550</xdr:colOff>
      <xdr:row>108</xdr:row>
      <xdr:rowOff>85725</xdr:rowOff>
    </xdr:from>
    <xdr:to>
      <xdr:col>22</xdr:col>
      <xdr:colOff>571500</xdr:colOff>
      <xdr:row>109</xdr:row>
      <xdr:rowOff>57150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7887950" y="2177415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9525</xdr:colOff>
      <xdr:row>108</xdr:row>
      <xdr:rowOff>104775</xdr:rowOff>
    </xdr:from>
    <xdr:to>
      <xdr:col>22</xdr:col>
      <xdr:colOff>371475</xdr:colOff>
      <xdr:row>109</xdr:row>
      <xdr:rowOff>76200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17687925" y="21793200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32</xdr:row>
      <xdr:rowOff>123825</xdr:rowOff>
    </xdr:from>
    <xdr:to>
      <xdr:col>11</xdr:col>
      <xdr:colOff>514350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019300" y="5572125"/>
        <a:ext cx="86487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36</xdr:row>
      <xdr:rowOff>104775</xdr:rowOff>
    </xdr:from>
    <xdr:to>
      <xdr:col>7</xdr:col>
      <xdr:colOff>752475</xdr:colOff>
      <xdr:row>38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34050" y="6200775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11 010 km.</a:t>
          </a:r>
        </a:p>
      </xdr:txBody>
    </xdr:sp>
    <xdr:clientData/>
  </xdr:twoCellAnchor>
  <xdr:twoCellAnchor>
    <xdr:from>
      <xdr:col>51</xdr:col>
      <xdr:colOff>247650</xdr:colOff>
      <xdr:row>0</xdr:row>
      <xdr:rowOff>0</xdr:rowOff>
    </xdr:from>
    <xdr:to>
      <xdr:col>60</xdr:col>
      <xdr:colOff>485775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9568100" y="0"/>
        <a:ext cx="709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1143000</xdr:colOff>
      <xdr:row>61</xdr:row>
      <xdr:rowOff>104775</xdr:rowOff>
    </xdr:from>
    <xdr:to>
      <xdr:col>11</xdr:col>
      <xdr:colOff>552450</xdr:colOff>
      <xdr:row>89</xdr:row>
      <xdr:rowOff>9525</xdr:rowOff>
    </xdr:to>
    <xdr:graphicFrame>
      <xdr:nvGraphicFramePr>
        <xdr:cNvPr id="4" name="Chart 5"/>
        <xdr:cNvGraphicFramePr/>
      </xdr:nvGraphicFramePr>
      <xdr:xfrm>
        <a:off x="2000250" y="10248900"/>
        <a:ext cx="87058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43</xdr:row>
      <xdr:rowOff>57150</xdr:rowOff>
    </xdr:from>
    <xdr:to>
      <xdr:col>5</xdr:col>
      <xdr:colOff>590550</xdr:colOff>
      <xdr:row>45</xdr:row>
      <xdr:rowOff>28575</xdr:rowOff>
    </xdr:to>
    <xdr:sp>
      <xdr:nvSpPr>
        <xdr:cNvPr id="5" name="1 CuadroTexto"/>
        <xdr:cNvSpPr txBox="1">
          <a:spLocks noChangeArrowheads="1"/>
        </xdr:cNvSpPr>
      </xdr:nvSpPr>
      <xdr:spPr>
        <a:xfrm>
          <a:off x="5162550" y="728662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0.251</cdr:y>
    </cdr:from>
    <cdr:to>
      <cdr:x>0.321</cdr:x>
      <cdr:y>0.373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933450"/>
          <a:ext cx="199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6 936 040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0.26275</cdr:y>
    </cdr:from>
    <cdr:to>
      <cdr:x>0.43475</cdr:x>
      <cdr:y>0.3285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962025"/>
          <a:ext cx="2190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22 886,3 GWh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49</xdr:row>
      <xdr:rowOff>142875</xdr:rowOff>
    </xdr:from>
    <xdr:to>
      <xdr:col>6</xdr:col>
      <xdr:colOff>409575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771525" y="9848850"/>
        <a:ext cx="7972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2914650</xdr:colOff>
      <xdr:row>53</xdr:row>
      <xdr:rowOff>104775</xdr:rowOff>
    </xdr:from>
    <xdr:to>
      <xdr:col>6</xdr:col>
      <xdr:colOff>133350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3676650" y="10525125"/>
        <a:ext cx="4791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49</xdr:row>
      <xdr:rowOff>142875</xdr:rowOff>
    </xdr:from>
    <xdr:to>
      <xdr:col>16</xdr:col>
      <xdr:colOff>371475</xdr:colOff>
      <xdr:row>72</xdr:row>
      <xdr:rowOff>47625</xdr:rowOff>
    </xdr:to>
    <xdr:graphicFrame>
      <xdr:nvGraphicFramePr>
        <xdr:cNvPr id="3" name="Chart 3"/>
        <xdr:cNvGraphicFramePr/>
      </xdr:nvGraphicFramePr>
      <xdr:xfrm>
        <a:off x="9182100" y="9848850"/>
        <a:ext cx="7820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485775</xdr:colOff>
      <xdr:row>53</xdr:row>
      <xdr:rowOff>104775</xdr:rowOff>
    </xdr:from>
    <xdr:to>
      <xdr:col>15</xdr:col>
      <xdr:colOff>1247775</xdr:colOff>
      <xdr:row>71</xdr:row>
      <xdr:rowOff>9525</xdr:rowOff>
    </xdr:to>
    <xdr:graphicFrame>
      <xdr:nvGraphicFramePr>
        <xdr:cNvPr id="4" name="Chart 4"/>
        <xdr:cNvGraphicFramePr/>
      </xdr:nvGraphicFramePr>
      <xdr:xfrm>
        <a:off x="12830175" y="10525125"/>
        <a:ext cx="3762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abSelected="1" view="pageBreakPreview" zoomScale="85" zoomScaleSheetLayoutView="85" zoomScalePageLayoutView="70" workbookViewId="0" topLeftCell="A1">
      <selection activeCell="K1" sqref="K1"/>
    </sheetView>
  </sheetViews>
  <sheetFormatPr defaultColWidth="11.421875" defaultRowHeight="12.75"/>
  <cols>
    <col min="4" max="4" width="19.57421875" style="0" customWidth="1"/>
    <col min="5" max="6" width="13.7109375" style="0" bestFit="1" customWidth="1"/>
    <col min="7" max="7" width="15.7109375" style="0" customWidth="1"/>
    <col min="10" max="10" width="18.7109375" style="0" customWidth="1"/>
    <col min="11" max="11" width="13.421875" style="0" customWidth="1"/>
    <col min="12" max="12" width="17.28125" style="0" customWidth="1"/>
    <col min="14" max="14" width="13.57421875" style="0" customWidth="1"/>
  </cols>
  <sheetData>
    <row r="1" spans="1:10" ht="18">
      <c r="A1" s="258" t="s">
        <v>99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.75" customHeight="1">
      <c r="A2" s="259"/>
      <c r="B2" s="260"/>
      <c r="C2" s="260"/>
      <c r="D2" s="133"/>
      <c r="E2" s="133"/>
      <c r="F2" s="133"/>
      <c r="G2" s="133"/>
      <c r="H2" s="133"/>
      <c r="I2" s="133"/>
      <c r="J2" s="94"/>
    </row>
    <row r="3" spans="1:10" ht="13.5" thickBo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94"/>
      <c r="B4" s="94"/>
      <c r="C4" s="94"/>
      <c r="D4" s="248"/>
      <c r="E4" s="249"/>
      <c r="F4" s="250"/>
      <c r="G4" s="331"/>
      <c r="H4" s="94"/>
      <c r="I4" s="94"/>
      <c r="J4" s="94"/>
    </row>
    <row r="5" spans="1:10" ht="12.75">
      <c r="A5" s="94"/>
      <c r="B5" s="94"/>
      <c r="C5" s="94"/>
      <c r="D5" s="251" t="s">
        <v>27</v>
      </c>
      <c r="E5" s="195" t="s">
        <v>3</v>
      </c>
      <c r="F5" s="196" t="s">
        <v>4</v>
      </c>
      <c r="G5" s="332" t="s">
        <v>2</v>
      </c>
      <c r="H5" s="94"/>
      <c r="I5" s="94"/>
      <c r="J5" s="94"/>
    </row>
    <row r="6" spans="1:10" ht="12.75">
      <c r="A6" s="94"/>
      <c r="B6" s="94"/>
      <c r="C6" s="94"/>
      <c r="D6" s="252"/>
      <c r="E6" s="253"/>
      <c r="F6" s="254"/>
      <c r="G6" s="333"/>
      <c r="H6" s="94"/>
      <c r="I6" s="94"/>
      <c r="J6" s="94"/>
    </row>
    <row r="7" spans="1:14" ht="12.75">
      <c r="A7" s="94"/>
      <c r="B7" s="94"/>
      <c r="C7" s="94"/>
      <c r="D7" s="261"/>
      <c r="E7" s="394" t="s">
        <v>32</v>
      </c>
      <c r="F7" s="395"/>
      <c r="G7" s="396"/>
      <c r="H7" s="94"/>
      <c r="I7" s="94"/>
      <c r="J7" s="101"/>
      <c r="K7" s="2"/>
      <c r="L7" s="2"/>
      <c r="M7" s="2"/>
      <c r="N7" s="2"/>
    </row>
    <row r="8" spans="1:11" ht="15">
      <c r="A8" s="94"/>
      <c r="B8" s="94"/>
      <c r="C8" s="94"/>
      <c r="D8" s="262" t="s">
        <v>28</v>
      </c>
      <c r="E8" s="325">
        <f>+'9.2.  Generadoras'!X12/1000</f>
        <v>619.6723027863179</v>
      </c>
      <c r="F8" s="326">
        <f>+'9.2.  Generadoras'!X81/1000</f>
        <v>2464.364591423755</v>
      </c>
      <c r="G8" s="334">
        <f>SUM(E8:F8)</f>
        <v>3084.036894210073</v>
      </c>
      <c r="H8" s="94"/>
      <c r="I8" s="94"/>
      <c r="J8" s="94"/>
      <c r="K8" s="2"/>
    </row>
    <row r="9" spans="1:13" ht="12.75">
      <c r="A9" s="94"/>
      <c r="B9" s="94"/>
      <c r="C9" s="94"/>
      <c r="D9" s="321"/>
      <c r="E9" s="316"/>
      <c r="F9" s="327"/>
      <c r="G9" s="335">
        <f>G8/G17</f>
        <v>0.46108472884895685</v>
      </c>
      <c r="H9" s="94"/>
      <c r="I9" s="94"/>
      <c r="J9" s="94"/>
      <c r="K9" s="15"/>
      <c r="L9" s="41"/>
      <c r="M9" s="41"/>
    </row>
    <row r="10" spans="1:13" ht="12.75">
      <c r="A10" s="94"/>
      <c r="B10" s="94"/>
      <c r="C10" s="94"/>
      <c r="D10" s="321"/>
      <c r="E10" s="316"/>
      <c r="F10" s="327"/>
      <c r="G10" s="336"/>
      <c r="H10" s="94"/>
      <c r="I10" s="94"/>
      <c r="J10" s="94"/>
      <c r="K10" s="15"/>
      <c r="L10" s="41"/>
      <c r="M10" s="41"/>
    </row>
    <row r="11" spans="1:28" ht="15">
      <c r="A11" s="94"/>
      <c r="B11" s="94"/>
      <c r="C11" s="94"/>
      <c r="D11" s="262" t="s">
        <v>29</v>
      </c>
      <c r="E11" s="316"/>
      <c r="F11" s="328">
        <f>+'9.3 Transmisión'!L23/1000</f>
        <v>393.0849575222619</v>
      </c>
      <c r="G11" s="337">
        <f>SUM(E11:F11)</f>
        <v>393.0849575222619</v>
      </c>
      <c r="H11" s="94"/>
      <c r="I11" s="94"/>
      <c r="J11" s="94"/>
      <c r="K11" s="15"/>
      <c r="L11" s="290"/>
      <c r="M11" s="290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</row>
    <row r="12" spans="1:28" ht="12.75">
      <c r="A12" s="94"/>
      <c r="B12" s="94"/>
      <c r="C12" s="94"/>
      <c r="D12" s="321"/>
      <c r="E12" s="316"/>
      <c r="F12" s="327"/>
      <c r="G12" s="335">
        <f>G11/G17</f>
        <v>0.05876890493561329</v>
      </c>
      <c r="H12" s="94"/>
      <c r="I12" s="94"/>
      <c r="J12" s="94"/>
      <c r="K12" s="15"/>
      <c r="L12" s="290"/>
      <c r="M12" s="290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</row>
    <row r="13" spans="1:28" ht="12.75">
      <c r="A13" s="94"/>
      <c r="B13" s="94"/>
      <c r="C13" s="94"/>
      <c r="D13" s="262"/>
      <c r="E13" s="316"/>
      <c r="F13" s="327"/>
      <c r="G13" s="336"/>
      <c r="H13" s="94"/>
      <c r="I13" s="94"/>
      <c r="J13" s="94"/>
      <c r="L13" s="290"/>
      <c r="M13" s="290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</row>
    <row r="14" spans="1:28" ht="15">
      <c r="A14" s="94"/>
      <c r="B14" s="94"/>
      <c r="C14" s="94"/>
      <c r="D14" s="262" t="s">
        <v>30</v>
      </c>
      <c r="E14" s="317">
        <f>+M15/1000</f>
        <v>1255.1955699007342</v>
      </c>
      <c r="F14" s="328">
        <f>+N15/1000</f>
        <v>1956.3380493668144</v>
      </c>
      <c r="G14" s="337">
        <f>SUM(E14:F14)</f>
        <v>3211.5336192675486</v>
      </c>
      <c r="H14" s="94"/>
      <c r="I14" s="94"/>
      <c r="J14" s="94"/>
      <c r="L14" s="290"/>
      <c r="M14" s="290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</row>
    <row r="15" spans="1:28" ht="12.75">
      <c r="A15" s="94"/>
      <c r="B15" s="94"/>
      <c r="C15" s="94"/>
      <c r="D15" s="261"/>
      <c r="E15" s="329">
        <f>+E14/$G$14</f>
        <v>0.3908399284286507</v>
      </c>
      <c r="F15" s="330">
        <f>+F14/G14</f>
        <v>0.6091600715713493</v>
      </c>
      <c r="G15" s="338">
        <f>G14/G17</f>
        <v>0.48014636621542983</v>
      </c>
      <c r="H15" s="94"/>
      <c r="I15" s="94"/>
      <c r="J15" s="94"/>
      <c r="L15" s="290"/>
      <c r="M15" s="358">
        <v>1255195.5699007341</v>
      </c>
      <c r="N15" s="359">
        <v>1956338.0493668143</v>
      </c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</row>
    <row r="16" spans="1:28" ht="12.75">
      <c r="A16" s="94"/>
      <c r="B16" s="94"/>
      <c r="C16" s="94"/>
      <c r="D16" s="339"/>
      <c r="E16" s="318"/>
      <c r="F16" s="322"/>
      <c r="G16" s="340"/>
      <c r="H16" s="94"/>
      <c r="I16" s="94"/>
      <c r="J16" s="94"/>
      <c r="L16" s="291"/>
      <c r="M16" s="291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</row>
    <row r="17" spans="1:28" ht="15.75">
      <c r="A17" s="94"/>
      <c r="B17" s="94"/>
      <c r="C17" s="94"/>
      <c r="D17" s="341" t="s">
        <v>2</v>
      </c>
      <c r="E17" s="319">
        <f>SUM(E8,E11,E14)</f>
        <v>1874.867872687052</v>
      </c>
      <c r="F17" s="323">
        <f>SUM(F8,F11,F14)</f>
        <v>4813.7875983128315</v>
      </c>
      <c r="G17" s="342">
        <f>SUM(E17:F17)</f>
        <v>6688.655470999884</v>
      </c>
      <c r="H17" s="102"/>
      <c r="I17" s="102"/>
      <c r="J17" s="102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</row>
    <row r="18" spans="1:28" ht="13.5" thickBot="1">
      <c r="A18" s="94"/>
      <c r="B18" s="94"/>
      <c r="C18" s="94"/>
      <c r="D18" s="343"/>
      <c r="E18" s="320">
        <f>E17/G17</f>
        <v>0.28030564301240335</v>
      </c>
      <c r="F18" s="324">
        <f>F17/G17</f>
        <v>0.7196943569875967</v>
      </c>
      <c r="G18" s="344"/>
      <c r="H18" s="94"/>
      <c r="I18" s="94"/>
      <c r="J18" s="94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</row>
    <row r="19" spans="1:28" ht="4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</row>
    <row r="20" spans="1:28" ht="14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</row>
    <row r="21" spans="1:28" ht="13.5">
      <c r="A21" s="94"/>
      <c r="B21" s="268" t="s">
        <v>196</v>
      </c>
      <c r="C21" s="94"/>
      <c r="D21" s="94"/>
      <c r="E21" s="94"/>
      <c r="F21" s="94"/>
      <c r="G21" s="94"/>
      <c r="H21" s="94"/>
      <c r="I21" s="94"/>
      <c r="J21" s="94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</row>
    <row r="22" spans="1:28" ht="13.5">
      <c r="A22" s="94"/>
      <c r="B22" s="268" t="s">
        <v>197</v>
      </c>
      <c r="C22" s="94"/>
      <c r="D22" s="94"/>
      <c r="E22" s="94"/>
      <c r="F22" s="94"/>
      <c r="G22" s="94"/>
      <c r="H22" s="94"/>
      <c r="I22" s="94"/>
      <c r="J22" s="94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</row>
    <row r="23" spans="1:28" ht="13.5">
      <c r="A23" s="94"/>
      <c r="B23" s="94"/>
      <c r="C23" s="92"/>
      <c r="D23" s="94"/>
      <c r="E23" s="94"/>
      <c r="F23" s="94"/>
      <c r="G23" s="94"/>
      <c r="H23" s="94"/>
      <c r="I23" s="94"/>
      <c r="J23" s="94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L25" s="279"/>
      <c r="M25" s="345">
        <f>(E8/G8)*100</f>
        <v>20.09289525523128</v>
      </c>
      <c r="N25" s="346">
        <f>(F8/G8)*100</f>
        <v>79.9071047447687</v>
      </c>
      <c r="O25" s="347">
        <f>SUM(M25:N25)/100</f>
        <v>0.9999999999999999</v>
      </c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L26" s="279"/>
      <c r="M26" s="348"/>
      <c r="N26" s="292"/>
      <c r="O26" s="34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</row>
    <row r="27" spans="1:28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L27" s="279"/>
      <c r="M27" s="348"/>
      <c r="N27" s="292"/>
      <c r="O27" s="34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</row>
    <row r="28" spans="1:28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L28" s="279"/>
      <c r="M28" s="348">
        <f>(E11/G11)*100</f>
        <v>0</v>
      </c>
      <c r="N28" s="292">
        <f>(F11/G11)*100</f>
        <v>100</v>
      </c>
      <c r="O28" s="349">
        <f>SUM(M28:N28)/100</f>
        <v>1</v>
      </c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</row>
    <row r="29" spans="1:28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L29" s="279"/>
      <c r="M29" s="348"/>
      <c r="N29" s="292"/>
      <c r="O29" s="34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</row>
    <row r="30" spans="1:28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L30" s="279"/>
      <c r="M30" s="348"/>
      <c r="N30" s="292"/>
      <c r="O30" s="34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</row>
    <row r="31" spans="1:28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L31" s="279"/>
      <c r="M31" s="350">
        <f>(E14/G14)*100</f>
        <v>39.083992842865065</v>
      </c>
      <c r="N31" s="351">
        <f>(F14/G14)*100</f>
        <v>60.916007157134935</v>
      </c>
      <c r="O31" s="352">
        <f>SUM(M31:N31)/100</f>
        <v>1</v>
      </c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ht="15.75">
      <c r="A34" s="94"/>
      <c r="B34" s="94"/>
      <c r="C34" s="94"/>
      <c r="D34" s="94"/>
      <c r="E34" s="94"/>
      <c r="F34" s="94"/>
      <c r="G34" s="94"/>
      <c r="H34" s="94"/>
      <c r="I34" s="94"/>
      <c r="J34" s="94"/>
      <c r="L34" s="279"/>
      <c r="M34" s="353" t="s">
        <v>172</v>
      </c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5"/>
      <c r="AB34" s="279"/>
    </row>
    <row r="35" spans="1:28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L35" s="279"/>
      <c r="M35" s="354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307"/>
      <c r="AB35" s="279"/>
    </row>
    <row r="36" spans="1:28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L36" s="279"/>
      <c r="M36" s="354"/>
      <c r="N36" s="295" t="s">
        <v>16</v>
      </c>
      <c r="O36" s="295" t="s">
        <v>17</v>
      </c>
      <c r="P36" s="295" t="s">
        <v>18</v>
      </c>
      <c r="Q36" s="295" t="s">
        <v>19</v>
      </c>
      <c r="R36" s="295" t="s">
        <v>20</v>
      </c>
      <c r="S36" s="295" t="s">
        <v>21</v>
      </c>
      <c r="T36" s="295" t="s">
        <v>22</v>
      </c>
      <c r="U36" s="295" t="s">
        <v>23</v>
      </c>
      <c r="V36" s="295" t="s">
        <v>26</v>
      </c>
      <c r="W36" s="295" t="s">
        <v>24</v>
      </c>
      <c r="X36" s="295" t="s">
        <v>25</v>
      </c>
      <c r="Y36" s="295" t="s">
        <v>35</v>
      </c>
      <c r="Z36" s="279" t="s">
        <v>2</v>
      </c>
      <c r="AA36" s="307"/>
      <c r="AB36" s="279"/>
    </row>
    <row r="37" spans="1:28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L37" s="279"/>
      <c r="M37" s="354" t="s">
        <v>14</v>
      </c>
      <c r="N37" s="283">
        <v>239.42249323529194</v>
      </c>
      <c r="O37" s="283">
        <v>243.42218909458867</v>
      </c>
      <c r="P37" s="283">
        <v>252.49825565550978</v>
      </c>
      <c r="Q37" s="283">
        <v>264.6380474809073</v>
      </c>
      <c r="R37" s="283">
        <v>247.7418981590357</v>
      </c>
      <c r="S37" s="283">
        <v>252.6620125684872</v>
      </c>
      <c r="T37" s="283">
        <v>256.1582758965155</v>
      </c>
      <c r="U37" s="283">
        <v>255.85926952391344</v>
      </c>
      <c r="V37" s="283">
        <v>259.5518725811545</v>
      </c>
      <c r="W37" s="283">
        <v>252.24813557471353</v>
      </c>
      <c r="X37" s="283">
        <v>272.99334192514124</v>
      </c>
      <c r="Y37" s="283">
        <v>287.37715385926157</v>
      </c>
      <c r="Z37" s="283">
        <f>SUM(N37:Y37)</f>
        <v>3084.57294555452</v>
      </c>
      <c r="AA37" s="307"/>
      <c r="AB37" s="279"/>
    </row>
    <row r="38" spans="1:28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L38" s="279"/>
      <c r="M38" s="354" t="s">
        <v>15</v>
      </c>
      <c r="N38" s="283">
        <v>31.39280451222971</v>
      </c>
      <c r="O38" s="283">
        <v>31.921884235439528</v>
      </c>
      <c r="P38" s="283">
        <v>33.66980843449095</v>
      </c>
      <c r="Q38" s="283">
        <v>33.99164256560776</v>
      </c>
      <c r="R38" s="283">
        <v>32.98720076463691</v>
      </c>
      <c r="S38" s="283">
        <v>32.80408542169193</v>
      </c>
      <c r="T38" s="283">
        <v>33.14667660795202</v>
      </c>
      <c r="U38" s="283">
        <v>33.046345713584365</v>
      </c>
      <c r="V38" s="283">
        <v>32.43820598598315</v>
      </c>
      <c r="W38" s="283">
        <v>32.4894403355601</v>
      </c>
      <c r="X38" s="283">
        <v>32.52167044482252</v>
      </c>
      <c r="Y38" s="283">
        <v>32.67519250026295</v>
      </c>
      <c r="Z38" s="283">
        <f>SUM(N38:Y38)</f>
        <v>393.08495752226185</v>
      </c>
      <c r="AA38" s="307"/>
      <c r="AB38" s="279"/>
    </row>
    <row r="39" spans="1:28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L39" s="279"/>
      <c r="M39" s="355" t="s">
        <v>13</v>
      </c>
      <c r="N39" s="356">
        <v>272.612143029827</v>
      </c>
      <c r="O39" s="356">
        <v>265.5228949899489</v>
      </c>
      <c r="P39" s="356">
        <v>281.5047435743135</v>
      </c>
      <c r="Q39" s="356">
        <v>283.68600691580434</v>
      </c>
      <c r="R39" s="356">
        <v>268.1947460292875</v>
      </c>
      <c r="S39" s="356">
        <v>263.58242562758437</v>
      </c>
      <c r="T39" s="356">
        <v>255.48513309480504</v>
      </c>
      <c r="U39" s="356">
        <v>267.13974163950525</v>
      </c>
      <c r="V39" s="356">
        <v>261.0060922541845</v>
      </c>
      <c r="W39" s="356">
        <v>257.0881452931581</v>
      </c>
      <c r="X39" s="356">
        <v>267.35799389559975</v>
      </c>
      <c r="Y39" s="356">
        <v>268.35355292352995</v>
      </c>
      <c r="Z39" s="356">
        <f>SUM(N39:Y39)</f>
        <v>3211.533619267548</v>
      </c>
      <c r="AA39" s="357">
        <f>SUM(Z37:Z39)</f>
        <v>6689.19152234433</v>
      </c>
      <c r="AB39" s="279"/>
    </row>
    <row r="40" spans="1:28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L40" s="279"/>
      <c r="M40" s="279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79"/>
      <c r="AA40" s="279"/>
      <c r="AB40" s="279"/>
    </row>
    <row r="41" spans="1:28" ht="12.75">
      <c r="A41" s="94"/>
      <c r="B41" s="94"/>
      <c r="C41" s="94"/>
      <c r="D41" s="94"/>
      <c r="E41" s="94"/>
      <c r="F41" s="94"/>
      <c r="G41" s="94"/>
      <c r="H41" s="94"/>
      <c r="I41" s="94"/>
      <c r="J41" s="94"/>
      <c r="L41" s="279"/>
      <c r="M41" s="279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79"/>
      <c r="AA41" s="279"/>
      <c r="AB41" s="279"/>
    </row>
    <row r="42" spans="1:28" ht="12.75">
      <c r="A42" s="94"/>
      <c r="B42" s="94"/>
      <c r="C42" s="94"/>
      <c r="D42" s="94"/>
      <c r="E42" s="94"/>
      <c r="F42" s="94"/>
      <c r="G42" s="94"/>
      <c r="H42" s="94"/>
      <c r="I42" s="94"/>
      <c r="J42" s="94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</row>
    <row r="43" spans="1:28" ht="12.75">
      <c r="A43" s="94"/>
      <c r="B43" s="94"/>
      <c r="C43" s="94"/>
      <c r="D43" s="94"/>
      <c r="E43" s="94"/>
      <c r="F43" s="94"/>
      <c r="G43" s="94"/>
      <c r="H43" s="94"/>
      <c r="I43" s="94"/>
      <c r="J43" s="94"/>
      <c r="L43" s="279"/>
      <c r="M43" s="29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79"/>
      <c r="AA43" s="279"/>
      <c r="AB43" s="279"/>
    </row>
    <row r="44" spans="1:28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L44" s="279"/>
      <c r="M44" s="279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79"/>
      <c r="AA44" s="279"/>
      <c r="AB44" s="279"/>
    </row>
    <row r="45" spans="1:28" ht="12.75">
      <c r="A45" s="94"/>
      <c r="B45" s="94"/>
      <c r="C45" s="94"/>
      <c r="D45" s="94"/>
      <c r="E45" s="94"/>
      <c r="F45" s="94"/>
      <c r="G45" s="94"/>
      <c r="H45" s="94"/>
      <c r="I45" s="94"/>
      <c r="J45" s="94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L46" s="279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79"/>
      <c r="AA46" s="279"/>
      <c r="AB46" s="279"/>
    </row>
    <row r="47" spans="1:28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L47" s="278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78"/>
      <c r="AA47" s="278"/>
      <c r="AB47" s="278"/>
    </row>
    <row r="48" spans="1:28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L48" s="278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78"/>
      <c r="AA48" s="278"/>
      <c r="AB48" s="278"/>
    </row>
    <row r="49" spans="1:28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L49" s="278"/>
      <c r="M49" s="293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78"/>
      <c r="AA49" s="278"/>
      <c r="AB49" s="278"/>
    </row>
    <row r="50" spans="1:10" ht="12.75">
      <c r="A50" s="94"/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2.75">
      <c r="A51" s="94"/>
      <c r="B51" s="94"/>
      <c r="C51" s="94"/>
      <c r="D51" s="94"/>
      <c r="E51" s="94"/>
      <c r="F51" s="94"/>
      <c r="G51" s="94"/>
      <c r="H51" s="94"/>
      <c r="I51" s="94"/>
      <c r="J51" s="94"/>
    </row>
    <row r="52" spans="1:10" ht="12.75">
      <c r="A52" s="94"/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>
      <c r="A53" s="94"/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2.75">
      <c r="A54" s="94"/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2.75">
      <c r="A55" s="94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>
      <c r="A56" s="94"/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12.75">
      <c r="A57" s="94"/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2.75">
      <c r="A58" s="94"/>
      <c r="B58" s="94"/>
      <c r="C58" s="94"/>
      <c r="D58" s="94"/>
      <c r="E58" s="94"/>
      <c r="F58" s="94"/>
      <c r="G58" s="94"/>
      <c r="H58" s="94"/>
      <c r="I58" s="94"/>
      <c r="J58" s="94"/>
    </row>
    <row r="59" spans="1:10" ht="12.75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0" ht="12.75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t="12.75">
      <c r="A61" s="94"/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2.75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2.75">
      <c r="A63" s="94"/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2.75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0" ht="12.7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t="12.75">
      <c r="A66" s="94"/>
      <c r="B66" s="94"/>
      <c r="C66" s="94"/>
      <c r="D66" s="94"/>
      <c r="E66" s="94"/>
      <c r="F66" s="94"/>
      <c r="G66" s="94"/>
      <c r="H66" s="94"/>
      <c r="I66" s="94"/>
      <c r="J66" s="94"/>
    </row>
    <row r="67" spans="1:10" ht="12.75">
      <c r="A67" s="94"/>
      <c r="B67" s="94"/>
      <c r="C67" s="94"/>
      <c r="D67" s="94"/>
      <c r="E67" s="94"/>
      <c r="F67" s="94"/>
      <c r="G67" s="94"/>
      <c r="H67" s="94"/>
      <c r="I67" s="94"/>
      <c r="J67" s="94"/>
    </row>
    <row r="68" spans="1:10" ht="12.75">
      <c r="A68" s="94"/>
      <c r="B68" s="94"/>
      <c r="C68" s="94"/>
      <c r="D68" s="94"/>
      <c r="E68" s="94"/>
      <c r="F68" s="94"/>
      <c r="G68" s="94"/>
      <c r="H68" s="94"/>
      <c r="I68" s="94"/>
      <c r="J68" s="94"/>
    </row>
    <row r="69" spans="1:10" ht="12.75">
      <c r="A69" s="94"/>
      <c r="B69" s="94"/>
      <c r="C69" s="94"/>
      <c r="D69" s="94"/>
      <c r="E69" s="94"/>
      <c r="F69" s="94"/>
      <c r="G69" s="94"/>
      <c r="H69" s="94"/>
      <c r="I69" s="94"/>
      <c r="J69" s="94"/>
    </row>
    <row r="70" spans="1:10" ht="12.75">
      <c r="A70" s="94"/>
      <c r="B70" s="94"/>
      <c r="C70" s="94"/>
      <c r="D70" s="94"/>
      <c r="E70" s="94"/>
      <c r="F70" s="94"/>
      <c r="G70" s="94"/>
      <c r="H70" s="94"/>
      <c r="I70" s="94"/>
      <c r="J70" s="94"/>
    </row>
    <row r="71" spans="1:10" ht="12.7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t="12.7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12.7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t="12.7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2.75">
      <c r="A75" s="94"/>
      <c r="B75" s="94"/>
      <c r="C75" s="94"/>
      <c r="D75" s="94"/>
      <c r="E75" s="94"/>
      <c r="F75" s="94"/>
      <c r="G75" s="94"/>
      <c r="H75" s="94"/>
      <c r="I75" s="94"/>
      <c r="J75" s="94"/>
    </row>
  </sheetData>
  <sheetProtection/>
  <mergeCells count="1">
    <mergeCell ref="E7:G7"/>
  </mergeCells>
  <printOptions horizont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4"/>
  <sheetViews>
    <sheetView view="pageBreakPreview" zoomScale="85" zoomScaleSheetLayoutView="85" zoomScalePageLayoutView="25" workbookViewId="0" topLeftCell="A1">
      <selection activeCell="AA2" sqref="AA2"/>
    </sheetView>
  </sheetViews>
  <sheetFormatPr defaultColWidth="11.421875" defaultRowHeight="12.75"/>
  <cols>
    <col min="1" max="1" width="4.8515625" style="94" customWidth="1"/>
    <col min="2" max="2" width="4.7109375" style="0" customWidth="1"/>
    <col min="3" max="3" width="50.28125" style="0" bestFit="1" customWidth="1"/>
    <col min="4" max="4" width="14.140625" style="0" customWidth="1"/>
    <col min="5" max="5" width="9.8515625" style="0" customWidth="1"/>
    <col min="6" max="6" width="12.28125" style="0" customWidth="1"/>
    <col min="7" max="7" width="9.8515625" style="0" customWidth="1"/>
    <col min="8" max="8" width="10.7109375" style="0" customWidth="1"/>
    <col min="9" max="9" width="8.8515625" style="0" customWidth="1"/>
    <col min="10" max="10" width="9.421875" style="0" customWidth="1"/>
    <col min="11" max="11" width="8.8515625" style="0" customWidth="1"/>
    <col min="12" max="12" width="12.57421875" style="0" customWidth="1"/>
    <col min="13" max="13" width="8.8515625" style="0" customWidth="1"/>
    <col min="14" max="14" width="12.7109375" style="0" customWidth="1"/>
    <col min="15" max="15" width="8.8515625" style="0" customWidth="1"/>
    <col min="16" max="16" width="12.7109375" style="0" customWidth="1"/>
    <col min="17" max="17" width="10.57421875" style="0" customWidth="1"/>
    <col min="18" max="18" width="12.7109375" style="0" customWidth="1"/>
    <col min="19" max="19" width="8.8515625" style="0" customWidth="1"/>
    <col min="20" max="20" width="11.28125" style="0" customWidth="1"/>
    <col min="21" max="21" width="8.8515625" style="0" customWidth="1"/>
    <col min="22" max="22" width="13.28125" style="0" customWidth="1"/>
    <col min="23" max="23" width="8.8515625" style="0" customWidth="1"/>
    <col min="24" max="24" width="18.140625" style="0" customWidth="1"/>
    <col min="25" max="25" width="8.28125" style="0" customWidth="1"/>
    <col min="26" max="27" width="6.8515625" style="94" customWidth="1"/>
    <col min="28" max="28" width="23.57421875" style="0" bestFit="1" customWidth="1"/>
    <col min="29" max="29" width="14.421875" style="0" customWidth="1"/>
    <col min="30" max="30" width="13.28125" style="0" bestFit="1" customWidth="1"/>
    <col min="31" max="31" width="9.00390625" style="0" customWidth="1"/>
    <col min="32" max="32" width="14.28125" style="0" customWidth="1"/>
    <col min="33" max="33" width="11.8515625" style="0" customWidth="1"/>
    <col min="34" max="36" width="12.00390625" style="0" customWidth="1"/>
    <col min="37" max="37" width="12.421875" style="0" customWidth="1"/>
    <col min="38" max="38" width="12.28125" style="0" customWidth="1"/>
    <col min="40" max="40" width="11.57421875" style="0" bestFit="1" customWidth="1"/>
    <col min="42" max="42" width="11.57421875" style="0" bestFit="1" customWidth="1"/>
    <col min="46" max="46" width="12.00390625" style="0" bestFit="1" customWidth="1"/>
  </cols>
  <sheetData>
    <row r="1" spans="2:25" ht="12.7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2:25" ht="18.75">
      <c r="B2" s="415" t="s">
        <v>138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</row>
    <row r="3" spans="2:53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AW3" s="7"/>
      <c r="AX3" s="7"/>
      <c r="AY3" s="7"/>
      <c r="AZ3" s="7"/>
      <c r="BA3" s="7"/>
    </row>
    <row r="4" spans="2:53" ht="15.75" thickBot="1">
      <c r="B4" s="104" t="s">
        <v>144</v>
      </c>
      <c r="C4" s="149"/>
      <c r="D4" s="100"/>
      <c r="E4" s="149"/>
      <c r="F4" s="150"/>
      <c r="G4" s="149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94"/>
      <c r="Y4" s="94"/>
      <c r="AW4" s="7"/>
      <c r="AX4" s="7"/>
      <c r="AY4" s="7"/>
      <c r="AZ4" s="7"/>
      <c r="BA4" s="7"/>
    </row>
    <row r="5" spans="2:53" ht="12.75">
      <c r="B5" s="406" t="s">
        <v>5</v>
      </c>
      <c r="C5" s="397" t="s">
        <v>10</v>
      </c>
      <c r="D5" s="399" t="s">
        <v>161</v>
      </c>
      <c r="E5" s="400"/>
      <c r="F5" s="400"/>
      <c r="G5" s="400"/>
      <c r="H5" s="400"/>
      <c r="I5" s="400"/>
      <c r="J5" s="400"/>
      <c r="K5" s="400"/>
      <c r="L5" s="400"/>
      <c r="M5" s="401"/>
      <c r="N5" s="399" t="s">
        <v>163</v>
      </c>
      <c r="O5" s="400"/>
      <c r="P5" s="400"/>
      <c r="Q5" s="400"/>
      <c r="R5" s="400"/>
      <c r="S5" s="400"/>
      <c r="T5" s="400"/>
      <c r="U5" s="400"/>
      <c r="V5" s="400"/>
      <c r="W5" s="401"/>
      <c r="X5" s="400" t="s">
        <v>152</v>
      </c>
      <c r="Y5" s="401"/>
      <c r="AW5" s="7"/>
      <c r="AX5" s="7"/>
      <c r="AY5" s="7"/>
      <c r="AZ5" s="7"/>
      <c r="BA5" s="7"/>
    </row>
    <row r="6" spans="2:53" ht="12.75">
      <c r="B6" s="407"/>
      <c r="C6" s="398"/>
      <c r="D6" s="181" t="s">
        <v>0</v>
      </c>
      <c r="E6" s="182" t="s">
        <v>6</v>
      </c>
      <c r="F6" s="183" t="s">
        <v>1</v>
      </c>
      <c r="G6" s="182" t="s">
        <v>6</v>
      </c>
      <c r="H6" s="183" t="s">
        <v>81</v>
      </c>
      <c r="I6" s="182" t="s">
        <v>6</v>
      </c>
      <c r="J6" s="183" t="s">
        <v>100</v>
      </c>
      <c r="K6" s="182" t="s">
        <v>6</v>
      </c>
      <c r="L6" s="183" t="s">
        <v>2</v>
      </c>
      <c r="M6" s="184" t="s">
        <v>6</v>
      </c>
      <c r="N6" s="181" t="s">
        <v>0</v>
      </c>
      <c r="O6" s="182" t="s">
        <v>6</v>
      </c>
      <c r="P6" s="183" t="s">
        <v>1</v>
      </c>
      <c r="Q6" s="182" t="s">
        <v>6</v>
      </c>
      <c r="R6" s="183" t="s">
        <v>81</v>
      </c>
      <c r="S6" s="182" t="s">
        <v>6</v>
      </c>
      <c r="T6" s="185" t="s">
        <v>100</v>
      </c>
      <c r="U6" s="185" t="s">
        <v>6</v>
      </c>
      <c r="V6" s="183" t="s">
        <v>2</v>
      </c>
      <c r="W6" s="184" t="s">
        <v>6</v>
      </c>
      <c r="X6" s="186" t="s">
        <v>31</v>
      </c>
      <c r="Y6" s="187" t="s">
        <v>6</v>
      </c>
      <c r="AB6" s="42"/>
      <c r="AC6" s="33"/>
      <c r="AD6" s="33"/>
      <c r="AW6" s="7"/>
      <c r="AX6" s="7"/>
      <c r="AY6" s="7"/>
      <c r="AZ6" s="7"/>
      <c r="BA6" s="7"/>
    </row>
    <row r="7" spans="2:53" ht="17.25" customHeight="1">
      <c r="B7" s="95">
        <v>1</v>
      </c>
      <c r="C7" s="169" t="s">
        <v>108</v>
      </c>
      <c r="D7" s="172">
        <v>1008.36</v>
      </c>
      <c r="E7" s="156">
        <v>0.20694338609668647</v>
      </c>
      <c r="F7" s="173">
        <v>18.68</v>
      </c>
      <c r="G7" s="156">
        <v>0.002540671830885919</v>
      </c>
      <c r="H7" s="173">
        <v>0</v>
      </c>
      <c r="I7" s="156"/>
      <c r="J7" s="173">
        <v>0</v>
      </c>
      <c r="K7" s="156"/>
      <c r="L7" s="174">
        <v>1027.04</v>
      </c>
      <c r="M7" s="155">
        <v>0.08174289113265844</v>
      </c>
      <c r="N7" s="177">
        <v>6641.016993</v>
      </c>
      <c r="O7" s="156">
        <v>0.29470229456944236</v>
      </c>
      <c r="P7" s="160">
        <v>3.2104340000000002</v>
      </c>
      <c r="Q7" s="161">
        <v>0.00013313918547569755</v>
      </c>
      <c r="R7" s="160"/>
      <c r="S7" s="161"/>
      <c r="T7" s="161"/>
      <c r="U7" s="161"/>
      <c r="V7" s="162">
        <v>6644.227427</v>
      </c>
      <c r="W7" s="178">
        <v>0.1385610012694555</v>
      </c>
      <c r="X7" s="170">
        <v>447962.0543747469</v>
      </c>
      <c r="Y7" s="96">
        <v>0.1452518467647856</v>
      </c>
      <c r="AB7" s="42"/>
      <c r="AC7" s="43"/>
      <c r="AD7" s="33"/>
      <c r="AW7" s="7"/>
      <c r="AX7" s="7"/>
      <c r="AY7" s="7"/>
      <c r="AZ7" s="7"/>
      <c r="BA7" s="7"/>
    </row>
    <row r="8" spans="2:53" ht="17.25" customHeight="1">
      <c r="B8" s="97">
        <v>2</v>
      </c>
      <c r="C8" s="70" t="s">
        <v>109</v>
      </c>
      <c r="D8" s="172">
        <v>177.08999999999997</v>
      </c>
      <c r="E8" s="156">
        <v>0.036343770323953944</v>
      </c>
      <c r="F8" s="173">
        <v>137.32</v>
      </c>
      <c r="G8" s="156">
        <v>0.018676930182936532</v>
      </c>
      <c r="H8" s="173">
        <v>0</v>
      </c>
      <c r="I8" s="156"/>
      <c r="J8" s="173">
        <v>0</v>
      </c>
      <c r="K8" s="156"/>
      <c r="L8" s="174">
        <v>314.40999999999997</v>
      </c>
      <c r="M8" s="155">
        <v>0.025024129927772178</v>
      </c>
      <c r="N8" s="177">
        <v>752.493935</v>
      </c>
      <c r="O8" s="156">
        <v>0.033392730289327356</v>
      </c>
      <c r="P8" s="160">
        <v>593.134059</v>
      </c>
      <c r="Q8" s="161">
        <v>0.024597728996501506</v>
      </c>
      <c r="R8" s="160"/>
      <c r="S8" s="161"/>
      <c r="T8" s="161"/>
      <c r="U8" s="161"/>
      <c r="V8" s="162">
        <v>1345.627994</v>
      </c>
      <c r="W8" s="178">
        <v>0.02806218845356945</v>
      </c>
      <c r="X8" s="170">
        <v>80519.50367879335</v>
      </c>
      <c r="Y8" s="96">
        <v>0.02610847614370616</v>
      </c>
      <c r="AB8" s="42"/>
      <c r="AC8" s="33"/>
      <c r="AD8" s="33"/>
      <c r="AW8" s="7"/>
      <c r="AX8" s="7"/>
      <c r="AY8" s="7"/>
      <c r="AZ8" s="7"/>
      <c r="BA8" s="7"/>
    </row>
    <row r="9" spans="2:53" ht="17.25" customHeight="1">
      <c r="B9" s="97">
        <v>3</v>
      </c>
      <c r="C9" s="70" t="s">
        <v>111</v>
      </c>
      <c r="D9" s="172">
        <v>192.45</v>
      </c>
      <c r="E9" s="156">
        <v>0.039496067529758525</v>
      </c>
      <c r="F9" s="173" t="s">
        <v>167</v>
      </c>
      <c r="G9" s="156"/>
      <c r="H9" s="173">
        <v>0</v>
      </c>
      <c r="I9" s="156"/>
      <c r="J9" s="173">
        <v>0</v>
      </c>
      <c r="K9" s="156"/>
      <c r="L9" s="174">
        <v>192.45</v>
      </c>
      <c r="M9" s="155">
        <v>0.015317241196526053</v>
      </c>
      <c r="N9" s="177">
        <v>1232.9384400000001</v>
      </c>
      <c r="O9" s="156">
        <v>0.05471297358730742</v>
      </c>
      <c r="P9" s="160" t="s">
        <v>167</v>
      </c>
      <c r="Q9" s="161"/>
      <c r="R9" s="160"/>
      <c r="S9" s="161"/>
      <c r="T9" s="161"/>
      <c r="U9" s="161"/>
      <c r="V9" s="162">
        <v>1232.9384400000001</v>
      </c>
      <c r="W9" s="178">
        <v>0.025712121781950634</v>
      </c>
      <c r="X9" s="170">
        <v>46071.56741043931</v>
      </c>
      <c r="Y9" s="96">
        <v>0.014938721225071401</v>
      </c>
      <c r="AB9" s="42"/>
      <c r="AC9" s="44"/>
      <c r="AD9" s="33"/>
      <c r="AW9" s="7"/>
      <c r="AX9" s="7"/>
      <c r="AY9" s="7"/>
      <c r="AZ9" s="7"/>
      <c r="BA9" s="7"/>
    </row>
    <row r="10" spans="2:53" ht="17.25" customHeight="1">
      <c r="B10" s="97">
        <v>4</v>
      </c>
      <c r="C10" s="70" t="s">
        <v>112</v>
      </c>
      <c r="D10" s="172">
        <v>114</v>
      </c>
      <c r="E10" s="156">
        <v>0.02339595582433085</v>
      </c>
      <c r="F10" s="173">
        <v>6.7</v>
      </c>
      <c r="G10" s="156">
        <v>0.0009112688044398104</v>
      </c>
      <c r="H10" s="173">
        <v>0</v>
      </c>
      <c r="I10" s="156"/>
      <c r="J10" s="173">
        <v>0</v>
      </c>
      <c r="K10" s="156"/>
      <c r="L10" s="174">
        <v>120.7</v>
      </c>
      <c r="M10" s="155">
        <v>0.009606604377348374</v>
      </c>
      <c r="N10" s="177">
        <v>713.1829299999999</v>
      </c>
      <c r="O10" s="156">
        <v>0.031648262026779304</v>
      </c>
      <c r="P10" s="160">
        <v>1.699117</v>
      </c>
      <c r="Q10" s="161">
        <v>7.046369849307313E-05</v>
      </c>
      <c r="R10" s="160"/>
      <c r="S10" s="161"/>
      <c r="T10" s="161"/>
      <c r="U10" s="161"/>
      <c r="V10" s="162">
        <v>714.882047</v>
      </c>
      <c r="W10" s="178">
        <v>0.014908395793219127</v>
      </c>
      <c r="X10" s="170">
        <v>27757.33184343235</v>
      </c>
      <c r="Y10" s="96">
        <v>0.009000324184040587</v>
      </c>
      <c r="AB10" s="42"/>
      <c r="AC10" s="33"/>
      <c r="AD10" s="33"/>
      <c r="AW10" s="7"/>
      <c r="AX10" s="7"/>
      <c r="AY10" s="7"/>
      <c r="AZ10" s="7"/>
      <c r="BA10" s="7"/>
    </row>
    <row r="11" spans="2:53" ht="17.25" customHeight="1" thickBot="1">
      <c r="B11" s="97">
        <v>5</v>
      </c>
      <c r="C11" s="70" t="s">
        <v>110</v>
      </c>
      <c r="D11" s="172">
        <v>35.7</v>
      </c>
      <c r="E11" s="156">
        <v>0.007326628271303609</v>
      </c>
      <c r="F11" s="173">
        <v>22.928</v>
      </c>
      <c r="G11" s="156">
        <v>0.003118443454954623</v>
      </c>
      <c r="H11" s="173">
        <v>0</v>
      </c>
      <c r="I11" s="156"/>
      <c r="J11" s="173">
        <v>0</v>
      </c>
      <c r="K11" s="156"/>
      <c r="L11" s="174">
        <v>58.628</v>
      </c>
      <c r="M11" s="155">
        <v>0.004666246905013923</v>
      </c>
      <c r="N11" s="177">
        <v>104.20145900000001</v>
      </c>
      <c r="O11" s="156">
        <v>0.004624052174110086</v>
      </c>
      <c r="P11" s="160">
        <v>139.913357</v>
      </c>
      <c r="Q11" s="161">
        <v>0.005802315321900554</v>
      </c>
      <c r="R11" s="160"/>
      <c r="S11" s="161"/>
      <c r="T11" s="161"/>
      <c r="U11" s="161"/>
      <c r="V11" s="162">
        <v>244.11481600000002</v>
      </c>
      <c r="W11" s="178">
        <v>0.005090854234190696</v>
      </c>
      <c r="X11" s="170">
        <v>17361.845478906005</v>
      </c>
      <c r="Y11" s="96">
        <v>0.005629584234709021</v>
      </c>
      <c r="AB11" s="42"/>
      <c r="AC11" s="42"/>
      <c r="AD11" s="33"/>
      <c r="AW11" s="7"/>
      <c r="AX11" s="7"/>
      <c r="AY11" s="7"/>
      <c r="AZ11" s="7"/>
      <c r="BA11" s="7"/>
    </row>
    <row r="12" spans="1:53" s="154" customFormat="1" ht="14.25" thickBot="1" thickTop="1">
      <c r="A12" s="122"/>
      <c r="B12" s="166"/>
      <c r="C12" s="163" t="s">
        <v>2</v>
      </c>
      <c r="D12" s="175">
        <v>1527.6000000000001</v>
      </c>
      <c r="E12" s="165"/>
      <c r="F12" s="167">
        <v>185.628</v>
      </c>
      <c r="G12" s="165"/>
      <c r="H12" s="167">
        <v>0</v>
      </c>
      <c r="I12" s="165"/>
      <c r="J12" s="167">
        <v>0</v>
      </c>
      <c r="K12" s="165"/>
      <c r="L12" s="164">
        <v>1713.2279999999998</v>
      </c>
      <c r="M12" s="176">
        <v>0.13635711353931895</v>
      </c>
      <c r="N12" s="179">
        <v>9443.833757</v>
      </c>
      <c r="O12" s="165"/>
      <c r="P12" s="164">
        <v>737.956967</v>
      </c>
      <c r="Q12" s="165"/>
      <c r="R12" s="165"/>
      <c r="S12" s="165"/>
      <c r="T12" s="165"/>
      <c r="U12" s="165"/>
      <c r="V12" s="164">
        <v>10181.790723999999</v>
      </c>
      <c r="W12" s="180">
        <v>0.2123345615323854</v>
      </c>
      <c r="X12" s="171">
        <v>619672.3027863179</v>
      </c>
      <c r="Y12" s="168">
        <v>0.20092895255231277</v>
      </c>
      <c r="Z12" s="122"/>
      <c r="AA12" s="122"/>
      <c r="AC12" s="19"/>
      <c r="AW12" s="19"/>
      <c r="AX12" s="19"/>
      <c r="AY12" s="19"/>
      <c r="AZ12" s="19"/>
      <c r="BA12" s="19"/>
    </row>
    <row r="13" spans="2:53" ht="12.75">
      <c r="B13" s="98"/>
      <c r="C13" s="72"/>
      <c r="D13" s="72"/>
      <c r="E13" s="99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AB13" s="33"/>
      <c r="AC13" s="42"/>
      <c r="AD13" s="33"/>
      <c r="AW13" s="7"/>
      <c r="AX13" s="7"/>
      <c r="AY13" s="7"/>
      <c r="AZ13" s="7"/>
      <c r="BA13" s="7"/>
    </row>
    <row r="14" spans="2:53" ht="15">
      <c r="B14" s="85"/>
      <c r="C14" s="94"/>
      <c r="D14" s="100"/>
      <c r="E14" s="101"/>
      <c r="F14" s="100"/>
      <c r="G14" s="101"/>
      <c r="H14" s="101"/>
      <c r="I14" s="101"/>
      <c r="J14" s="101"/>
      <c r="K14" s="101"/>
      <c r="L14" s="94"/>
      <c r="M14" s="102"/>
      <c r="N14" s="103"/>
      <c r="O14" s="101"/>
      <c r="P14" s="103"/>
      <c r="Q14" s="94"/>
      <c r="R14" s="94"/>
      <c r="S14" s="94"/>
      <c r="T14" s="94"/>
      <c r="U14" s="94"/>
      <c r="V14" s="94"/>
      <c r="W14" s="94"/>
      <c r="X14" s="94"/>
      <c r="Y14" s="94"/>
      <c r="AB14" s="33"/>
      <c r="AC14" s="42"/>
      <c r="AD14" s="33"/>
      <c r="AW14" s="7"/>
      <c r="AX14" s="7"/>
      <c r="AY14" s="7"/>
      <c r="AZ14" s="7"/>
      <c r="BA14" s="7"/>
    </row>
    <row r="15" spans="2:53" ht="13.5" thickBot="1">
      <c r="B15" s="104" t="s">
        <v>145</v>
      </c>
      <c r="C15" s="94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94"/>
      <c r="Y15" s="94"/>
      <c r="AB15" s="42"/>
      <c r="AC15" s="42"/>
      <c r="AD15" s="4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W15" s="7"/>
      <c r="AX15" s="7"/>
      <c r="AY15" s="7"/>
      <c r="AZ15" s="7"/>
      <c r="BA15" s="7"/>
    </row>
    <row r="16" spans="2:53" ht="12.75">
      <c r="B16" s="406" t="s">
        <v>5</v>
      </c>
      <c r="C16" s="397" t="s">
        <v>10</v>
      </c>
      <c r="D16" s="399" t="s">
        <v>161</v>
      </c>
      <c r="E16" s="400"/>
      <c r="F16" s="400"/>
      <c r="G16" s="400"/>
      <c r="H16" s="400"/>
      <c r="I16" s="400"/>
      <c r="J16" s="400"/>
      <c r="K16" s="400"/>
      <c r="L16" s="400"/>
      <c r="M16" s="401"/>
      <c r="N16" s="399" t="s">
        <v>163</v>
      </c>
      <c r="O16" s="400"/>
      <c r="P16" s="400"/>
      <c r="Q16" s="400"/>
      <c r="R16" s="400"/>
      <c r="S16" s="400"/>
      <c r="T16" s="400"/>
      <c r="U16" s="400"/>
      <c r="V16" s="400"/>
      <c r="W16" s="401"/>
      <c r="X16" s="399" t="s">
        <v>152</v>
      </c>
      <c r="Y16" s="401"/>
      <c r="AB16" s="42"/>
      <c r="AC16" s="42"/>
      <c r="AD16" s="42"/>
      <c r="AK16" s="7"/>
      <c r="AL16" s="7"/>
      <c r="AM16" s="7"/>
      <c r="AN16" s="19"/>
      <c r="AO16" s="7"/>
      <c r="AP16" s="7"/>
      <c r="AQ16" s="7"/>
      <c r="AR16" s="7"/>
      <c r="AS16" s="19"/>
      <c r="AT16" s="7"/>
      <c r="AW16" s="7"/>
      <c r="AX16" s="7"/>
      <c r="AY16" s="7"/>
      <c r="AZ16" s="7"/>
      <c r="BA16" s="7"/>
    </row>
    <row r="17" spans="2:53" ht="12.75">
      <c r="B17" s="407"/>
      <c r="C17" s="398"/>
      <c r="D17" s="181" t="s">
        <v>0</v>
      </c>
      <c r="E17" s="182" t="s">
        <v>6</v>
      </c>
      <c r="F17" s="183" t="s">
        <v>1</v>
      </c>
      <c r="G17" s="182" t="s">
        <v>6</v>
      </c>
      <c r="H17" s="183" t="s">
        <v>81</v>
      </c>
      <c r="I17" s="182" t="s">
        <v>6</v>
      </c>
      <c r="J17" s="185" t="s">
        <v>100</v>
      </c>
      <c r="K17" s="185" t="s">
        <v>6</v>
      </c>
      <c r="L17" s="183" t="s">
        <v>2</v>
      </c>
      <c r="M17" s="184" t="s">
        <v>6</v>
      </c>
      <c r="N17" s="181" t="s">
        <v>0</v>
      </c>
      <c r="O17" s="182" t="s">
        <v>6</v>
      </c>
      <c r="P17" s="183" t="s">
        <v>1</v>
      </c>
      <c r="Q17" s="182" t="s">
        <v>6</v>
      </c>
      <c r="R17" s="183" t="s">
        <v>81</v>
      </c>
      <c r="S17" s="182" t="s">
        <v>6</v>
      </c>
      <c r="T17" s="185" t="s">
        <v>100</v>
      </c>
      <c r="U17" s="185" t="s">
        <v>6</v>
      </c>
      <c r="V17" s="183" t="s">
        <v>2</v>
      </c>
      <c r="W17" s="184" t="s">
        <v>6</v>
      </c>
      <c r="X17" s="192" t="s">
        <v>31</v>
      </c>
      <c r="Y17" s="187" t="s">
        <v>6</v>
      </c>
      <c r="AB17" s="42"/>
      <c r="AC17" s="42"/>
      <c r="AD17" s="42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W17" s="7"/>
      <c r="AX17" s="7"/>
      <c r="AY17" s="7"/>
      <c r="AZ17" s="7"/>
      <c r="BA17" s="7"/>
    </row>
    <row r="18" spans="2:53" ht="12.75">
      <c r="B18" s="193"/>
      <c r="C18" s="315"/>
      <c r="D18" s="181"/>
      <c r="E18" s="194"/>
      <c r="F18" s="195"/>
      <c r="G18" s="194"/>
      <c r="H18" s="195"/>
      <c r="I18" s="194"/>
      <c r="J18" s="196"/>
      <c r="K18" s="196"/>
      <c r="L18" s="195"/>
      <c r="M18" s="197"/>
      <c r="N18" s="181"/>
      <c r="O18" s="194"/>
      <c r="P18" s="195"/>
      <c r="Q18" s="194"/>
      <c r="R18" s="195"/>
      <c r="S18" s="194"/>
      <c r="T18" s="196"/>
      <c r="U18" s="196"/>
      <c r="V18" s="195"/>
      <c r="W18" s="197"/>
      <c r="X18" s="198"/>
      <c r="Y18" s="199"/>
      <c r="AB18" s="42"/>
      <c r="AC18" s="42"/>
      <c r="AD18" s="42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W18" s="7"/>
      <c r="AX18" s="7"/>
      <c r="AY18" s="7"/>
      <c r="AZ18" s="7"/>
      <c r="BA18" s="7"/>
    </row>
    <row r="19" spans="2:53" ht="17.25" customHeight="1">
      <c r="B19" s="64">
        <v>6</v>
      </c>
      <c r="C19" s="65" t="s">
        <v>156</v>
      </c>
      <c r="D19" s="177">
        <v>248.759</v>
      </c>
      <c r="E19" s="156">
        <v>0.05105223311319928</v>
      </c>
      <c r="F19" s="160">
        <v>2383.4990000000003</v>
      </c>
      <c r="G19" s="156">
        <v>0.3241803409124603</v>
      </c>
      <c r="H19" s="160" t="s">
        <v>167</v>
      </c>
      <c r="I19" s="156"/>
      <c r="J19" s="160" t="s">
        <v>167</v>
      </c>
      <c r="K19" s="156"/>
      <c r="L19" s="157">
        <v>2632.2580000000003</v>
      </c>
      <c r="M19" s="178">
        <v>0.20950340700174216</v>
      </c>
      <c r="N19" s="177">
        <v>771.837258</v>
      </c>
      <c r="O19" s="161">
        <v>0.034251111118454365</v>
      </c>
      <c r="P19" s="160">
        <v>5630.417074999999</v>
      </c>
      <c r="Q19" s="161">
        <v>0.23349775863760455</v>
      </c>
      <c r="R19" s="160" t="s">
        <v>167</v>
      </c>
      <c r="S19" s="161"/>
      <c r="T19" s="160" t="s">
        <v>167</v>
      </c>
      <c r="U19" s="161"/>
      <c r="V19" s="71">
        <v>6402.254332999999</v>
      </c>
      <c r="W19" s="66">
        <v>0.1335148112416035</v>
      </c>
      <c r="X19" s="68">
        <v>463203.3722767277</v>
      </c>
      <c r="Y19" s="69">
        <v>0.1501938492196183</v>
      </c>
      <c r="AB19" s="42"/>
      <c r="AC19" s="42"/>
      <c r="AD19" s="42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W19" s="7"/>
      <c r="AX19" s="7"/>
      <c r="AY19" s="7"/>
      <c r="AZ19" s="7"/>
      <c r="BA19" s="7"/>
    </row>
    <row r="20" spans="2:53" ht="17.25" customHeight="1">
      <c r="B20" s="64">
        <v>7</v>
      </c>
      <c r="C20" s="65" t="s">
        <v>173</v>
      </c>
      <c r="D20" s="177"/>
      <c r="E20" s="156"/>
      <c r="F20" s="160"/>
      <c r="G20" s="156"/>
      <c r="H20" s="160"/>
      <c r="I20" s="156"/>
      <c r="J20" s="160"/>
      <c r="K20" s="156"/>
      <c r="L20" s="157">
        <v>0</v>
      </c>
      <c r="M20" s="178">
        <v>0</v>
      </c>
      <c r="N20" s="177">
        <v>2751.6494900000002</v>
      </c>
      <c r="O20" s="161">
        <v>0.12210741508545872</v>
      </c>
      <c r="P20" s="160">
        <v>3260.6606209999995</v>
      </c>
      <c r="Q20" s="161">
        <v>0.13522212236495815</v>
      </c>
      <c r="R20" s="160" t="s">
        <v>167</v>
      </c>
      <c r="S20" s="161"/>
      <c r="T20" s="160" t="s">
        <v>167</v>
      </c>
      <c r="U20" s="161"/>
      <c r="V20" s="71">
        <v>6012.310111</v>
      </c>
      <c r="W20" s="66">
        <v>0.1253827804775761</v>
      </c>
      <c r="X20" s="68">
        <v>352843.75560940575</v>
      </c>
      <c r="Y20" s="69">
        <v>0.11440970640520855</v>
      </c>
      <c r="AB20" s="42"/>
      <c r="AC20" s="61"/>
      <c r="AD20" s="42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W20" s="7"/>
      <c r="AX20" s="7"/>
      <c r="AY20" s="7"/>
      <c r="AZ20" s="7"/>
      <c r="BA20" s="7"/>
    </row>
    <row r="21" spans="1:53" s="2" customFormat="1" ht="17.25" customHeight="1">
      <c r="A21" s="101"/>
      <c r="B21" s="64">
        <v>8</v>
      </c>
      <c r="C21" s="65" t="s">
        <v>37</v>
      </c>
      <c r="D21" s="177" t="s">
        <v>167</v>
      </c>
      <c r="E21" s="156"/>
      <c r="F21" s="160">
        <v>1145.1499999999999</v>
      </c>
      <c r="G21" s="156">
        <v>0.1557521599110819</v>
      </c>
      <c r="H21" s="160" t="s">
        <v>167</v>
      </c>
      <c r="I21" s="156"/>
      <c r="J21" s="160" t="s">
        <v>167</v>
      </c>
      <c r="K21" s="156"/>
      <c r="L21" s="157">
        <v>1145.1499999999999</v>
      </c>
      <c r="M21" s="178">
        <v>0.09114335544921698</v>
      </c>
      <c r="N21" s="177" t="s">
        <v>167</v>
      </c>
      <c r="O21" s="161"/>
      <c r="P21" s="160">
        <v>6014.832946</v>
      </c>
      <c r="Q21" s="161">
        <v>0.24943978265955016</v>
      </c>
      <c r="R21" s="160" t="s">
        <v>167</v>
      </c>
      <c r="S21" s="161"/>
      <c r="T21" s="160" t="s">
        <v>167</v>
      </c>
      <c r="U21" s="161"/>
      <c r="V21" s="71">
        <v>6014.832946</v>
      </c>
      <c r="W21" s="66">
        <v>0.12543539254534145</v>
      </c>
      <c r="X21" s="68">
        <v>341060.2034989605</v>
      </c>
      <c r="Y21" s="69">
        <v>0.11058888567100542</v>
      </c>
      <c r="Z21" s="101"/>
      <c r="AA21" s="101"/>
      <c r="AB21" s="42"/>
      <c r="AC21" s="61"/>
      <c r="AD21" s="33"/>
      <c r="AE21"/>
      <c r="AF21"/>
      <c r="AG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W21" s="11"/>
      <c r="AX21" s="11"/>
      <c r="AY21" s="11"/>
      <c r="AZ21" s="11"/>
      <c r="BA21" s="11"/>
    </row>
    <row r="22" spans="1:53" s="2" customFormat="1" ht="17.25" customHeight="1">
      <c r="A22" s="101"/>
      <c r="B22" s="64">
        <v>9</v>
      </c>
      <c r="C22" s="65" t="s">
        <v>89</v>
      </c>
      <c r="D22" s="177" t="s">
        <v>167</v>
      </c>
      <c r="E22" s="156"/>
      <c r="F22" s="160">
        <v>578.8</v>
      </c>
      <c r="G22" s="156">
        <v>0.07872274388205407</v>
      </c>
      <c r="H22" s="160" t="s">
        <v>167</v>
      </c>
      <c r="I22" s="156"/>
      <c r="J22" s="160" t="s">
        <v>167</v>
      </c>
      <c r="K22" s="156"/>
      <c r="L22" s="157">
        <v>578.8</v>
      </c>
      <c r="M22" s="178">
        <v>0.04606713018731764</v>
      </c>
      <c r="N22" s="177" t="s">
        <v>167</v>
      </c>
      <c r="O22" s="161"/>
      <c r="P22" s="160">
        <v>3581.784382</v>
      </c>
      <c r="Q22" s="161">
        <v>0.1485393735454629</v>
      </c>
      <c r="R22" s="160" t="s">
        <v>167</v>
      </c>
      <c r="S22" s="161"/>
      <c r="T22" s="160" t="s">
        <v>167</v>
      </c>
      <c r="U22" s="161"/>
      <c r="V22" s="71">
        <v>3581.784382</v>
      </c>
      <c r="W22" s="66">
        <v>0.0746957619608914</v>
      </c>
      <c r="X22" s="68">
        <v>174728.88933224612</v>
      </c>
      <c r="Y22" s="69">
        <v>0.05665590112111811</v>
      </c>
      <c r="Z22" s="101"/>
      <c r="AA22" s="101"/>
      <c r="AB22" s="42"/>
      <c r="AC22" s="61"/>
      <c r="AD22" s="33"/>
      <c r="AE22"/>
      <c r="AF22"/>
      <c r="AG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W22" s="11"/>
      <c r="AX22" s="11"/>
      <c r="AY22" s="11"/>
      <c r="AZ22" s="11"/>
      <c r="BA22" s="11"/>
    </row>
    <row r="23" spans="1:53" s="2" customFormat="1" ht="17.25" customHeight="1">
      <c r="A23" s="101"/>
      <c r="B23" s="64">
        <v>10</v>
      </c>
      <c r="C23" s="65" t="s">
        <v>174</v>
      </c>
      <c r="D23" s="177" t="s">
        <v>167</v>
      </c>
      <c r="E23" s="156"/>
      <c r="F23" s="160" t="s">
        <v>167</v>
      </c>
      <c r="G23" s="156"/>
      <c r="H23" s="160" t="s">
        <v>167</v>
      </c>
      <c r="I23" s="156"/>
      <c r="J23" s="160" t="s">
        <v>167</v>
      </c>
      <c r="K23" s="156"/>
      <c r="L23" s="157">
        <v>0</v>
      </c>
      <c r="M23" s="178">
        <v>0</v>
      </c>
      <c r="N23" s="177">
        <v>455.69058699999994</v>
      </c>
      <c r="O23" s="161">
        <v>0.0202217614778201</v>
      </c>
      <c r="P23" s="160">
        <v>1324.4923749999998</v>
      </c>
      <c r="Q23" s="161">
        <v>0.05492772502916182</v>
      </c>
      <c r="R23" s="160" t="s">
        <v>167</v>
      </c>
      <c r="S23" s="161"/>
      <c r="T23" s="160" t="s">
        <v>167</v>
      </c>
      <c r="U23" s="161"/>
      <c r="V23" s="71">
        <v>1780.1829619999999</v>
      </c>
      <c r="W23" s="66">
        <v>0.03712454703991352</v>
      </c>
      <c r="X23" s="68">
        <v>138716.75937646354</v>
      </c>
      <c r="Y23" s="69">
        <v>0.044978955873351704</v>
      </c>
      <c r="Z23" s="101"/>
      <c r="AA23" s="101"/>
      <c r="AB23" s="42"/>
      <c r="AC23" s="61"/>
      <c r="AD23" s="20"/>
      <c r="AE23"/>
      <c r="AF23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W23" s="11"/>
      <c r="AX23" s="11"/>
      <c r="AY23" s="11"/>
      <c r="AZ23" s="11"/>
      <c r="BA23" s="11"/>
    </row>
    <row r="24" spans="2:53" ht="17.25" customHeight="1">
      <c r="B24" s="64">
        <v>11</v>
      </c>
      <c r="C24" s="65" t="s">
        <v>122</v>
      </c>
      <c r="D24" s="177"/>
      <c r="E24" s="156"/>
      <c r="F24" s="160"/>
      <c r="G24" s="156"/>
      <c r="H24" s="160"/>
      <c r="I24" s="156"/>
      <c r="J24" s="160"/>
      <c r="K24" s="156"/>
      <c r="L24" s="157">
        <v>0</v>
      </c>
      <c r="M24" s="178">
        <v>0</v>
      </c>
      <c r="N24" s="177"/>
      <c r="O24" s="161">
        <v>0</v>
      </c>
      <c r="P24" s="160"/>
      <c r="Q24" s="161"/>
      <c r="R24" s="160"/>
      <c r="S24" s="161"/>
      <c r="T24" s="160"/>
      <c r="U24" s="161"/>
      <c r="V24" s="71">
        <v>0</v>
      </c>
      <c r="W24" s="66">
        <v>0</v>
      </c>
      <c r="X24" s="68">
        <v>124735.89407001507</v>
      </c>
      <c r="Y24" s="69">
        <v>0.04044565559646593</v>
      </c>
      <c r="AB24" s="42"/>
      <c r="AC24" s="61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W24" s="7"/>
      <c r="AX24" s="7"/>
      <c r="AY24" s="7"/>
      <c r="AZ24" s="7"/>
      <c r="BA24" s="7"/>
    </row>
    <row r="25" spans="2:53" ht="17.25" customHeight="1">
      <c r="B25" s="64">
        <v>12</v>
      </c>
      <c r="C25" s="65" t="s">
        <v>119</v>
      </c>
      <c r="D25" s="177">
        <v>351.46100000000007</v>
      </c>
      <c r="E25" s="156">
        <v>0.07212952657872936</v>
      </c>
      <c r="F25" s="160" t="s">
        <v>167</v>
      </c>
      <c r="G25" s="156"/>
      <c r="H25" s="160" t="s">
        <v>167</v>
      </c>
      <c r="I25" s="156"/>
      <c r="J25" s="160" t="s">
        <v>167</v>
      </c>
      <c r="K25" s="156"/>
      <c r="L25" s="157">
        <v>351.46100000000007</v>
      </c>
      <c r="M25" s="178">
        <v>0.027973047067665596</v>
      </c>
      <c r="N25" s="177">
        <v>2054.3453409999997</v>
      </c>
      <c r="O25" s="161">
        <v>0.09116379109839501</v>
      </c>
      <c r="P25" s="160" t="s">
        <v>167</v>
      </c>
      <c r="Q25" s="161"/>
      <c r="R25" s="160" t="s">
        <v>167</v>
      </c>
      <c r="S25" s="161"/>
      <c r="T25" s="160" t="s">
        <v>167</v>
      </c>
      <c r="U25" s="161"/>
      <c r="V25" s="71">
        <v>2054.3453409999997</v>
      </c>
      <c r="W25" s="66">
        <v>0.042842023475214944</v>
      </c>
      <c r="X25" s="68">
        <v>100863.2578427908</v>
      </c>
      <c r="Y25" s="69">
        <v>0.03270494527226637</v>
      </c>
      <c r="AB25" s="42"/>
      <c r="AC25" s="61"/>
      <c r="AD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W25" s="7"/>
      <c r="AX25" s="7"/>
      <c r="AY25" s="7"/>
      <c r="AZ25" s="7"/>
      <c r="BA25" s="7"/>
    </row>
    <row r="26" spans="2:53" ht="17.25" customHeight="1">
      <c r="B26" s="64">
        <v>13</v>
      </c>
      <c r="C26" s="65" t="s">
        <v>117</v>
      </c>
      <c r="D26" s="177">
        <v>220</v>
      </c>
      <c r="E26" s="156">
        <v>0.045150090187305154</v>
      </c>
      <c r="F26" s="160" t="s">
        <v>167</v>
      </c>
      <c r="G26" s="156"/>
      <c r="H26" s="160" t="s">
        <v>167</v>
      </c>
      <c r="I26" s="156"/>
      <c r="J26" s="160" t="s">
        <v>167</v>
      </c>
      <c r="K26" s="156"/>
      <c r="L26" s="157">
        <v>220</v>
      </c>
      <c r="M26" s="178">
        <v>0.01750996655357616</v>
      </c>
      <c r="N26" s="177">
        <v>908.6544829999999</v>
      </c>
      <c r="O26" s="161">
        <v>0.04032252310047813</v>
      </c>
      <c r="P26" s="160" t="s">
        <v>167</v>
      </c>
      <c r="Q26" s="161"/>
      <c r="R26" s="160" t="s">
        <v>167</v>
      </c>
      <c r="S26" s="161"/>
      <c r="T26" s="160" t="s">
        <v>167</v>
      </c>
      <c r="U26" s="161"/>
      <c r="V26" s="71">
        <v>908.6544829999999</v>
      </c>
      <c r="W26" s="66">
        <v>0.01894939274065572</v>
      </c>
      <c r="X26" s="68">
        <v>80190.19412402493</v>
      </c>
      <c r="Y26" s="69">
        <v>0.02600169740983736</v>
      </c>
      <c r="AB26" s="42"/>
      <c r="AC26" s="61"/>
      <c r="AD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W26" s="7"/>
      <c r="AX26" s="7"/>
      <c r="AY26" s="7"/>
      <c r="AZ26" s="7"/>
      <c r="BA26" s="7"/>
    </row>
    <row r="27" spans="2:53" ht="17.25" customHeight="1">
      <c r="B27" s="64">
        <v>14</v>
      </c>
      <c r="C27" s="65" t="s">
        <v>157</v>
      </c>
      <c r="D27" s="177">
        <v>567.851</v>
      </c>
      <c r="E27" s="156">
        <v>0.11653874483159736</v>
      </c>
      <c r="F27" s="160">
        <v>1014.9000000000001</v>
      </c>
      <c r="G27" s="156">
        <v>0.13803682233223338</v>
      </c>
      <c r="H27" s="160" t="s">
        <v>167</v>
      </c>
      <c r="I27" s="156"/>
      <c r="J27" s="160" t="s">
        <v>167</v>
      </c>
      <c r="K27" s="156"/>
      <c r="L27" s="157">
        <v>1582.7510000000002</v>
      </c>
      <c r="M27" s="178">
        <v>0.12597235033017828</v>
      </c>
      <c r="N27" s="177">
        <v>514.185202</v>
      </c>
      <c r="O27" s="161">
        <v>0.022817523132793498</v>
      </c>
      <c r="P27" s="160">
        <v>684.1844790000001</v>
      </c>
      <c r="Q27" s="161">
        <v>0.028373660461225646</v>
      </c>
      <c r="R27" s="160" t="s">
        <v>167</v>
      </c>
      <c r="S27" s="161"/>
      <c r="T27" s="160" t="s">
        <v>167</v>
      </c>
      <c r="U27" s="161"/>
      <c r="V27" s="71">
        <v>1198.3696810000001</v>
      </c>
      <c r="W27" s="66">
        <v>0.024991213006278993</v>
      </c>
      <c r="X27" s="68">
        <v>68522.44303874887</v>
      </c>
      <c r="Y27" s="69">
        <v>0.022218425196985133</v>
      </c>
      <c r="AB27" s="42"/>
      <c r="AC27" s="61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W27" s="7"/>
      <c r="AX27" s="7"/>
      <c r="AY27" s="7"/>
      <c r="AZ27" s="7"/>
      <c r="BA27" s="7"/>
    </row>
    <row r="28" spans="2:53" ht="17.25" customHeight="1">
      <c r="B28" s="64">
        <v>15</v>
      </c>
      <c r="C28" s="65" t="s">
        <v>40</v>
      </c>
      <c r="D28" s="177" t="s">
        <v>167</v>
      </c>
      <c r="E28" s="156"/>
      <c r="F28" s="160">
        <v>202.64</v>
      </c>
      <c r="G28" s="156">
        <v>0.027561120974878082</v>
      </c>
      <c r="H28" s="160" t="s">
        <v>167</v>
      </c>
      <c r="I28" s="156"/>
      <c r="J28" s="160" t="s">
        <v>167</v>
      </c>
      <c r="K28" s="156"/>
      <c r="L28" s="157">
        <v>202.64</v>
      </c>
      <c r="M28" s="178">
        <v>0.016128271010984876</v>
      </c>
      <c r="N28" s="177" t="s">
        <v>167</v>
      </c>
      <c r="O28" s="161"/>
      <c r="P28" s="160">
        <v>368.476578</v>
      </c>
      <c r="Q28" s="161">
        <v>0.015281009191215994</v>
      </c>
      <c r="R28" s="160" t="s">
        <v>167</v>
      </c>
      <c r="S28" s="161"/>
      <c r="T28" s="160" t="s">
        <v>167</v>
      </c>
      <c r="U28" s="161"/>
      <c r="V28" s="71">
        <v>368.476578</v>
      </c>
      <c r="W28" s="66">
        <v>0.007684337141222097</v>
      </c>
      <c r="X28" s="68">
        <v>64014.30412388153</v>
      </c>
      <c r="Y28" s="69">
        <v>0.02075665963791194</v>
      </c>
      <c r="AB28" s="42"/>
      <c r="AC28" s="61"/>
      <c r="AK28" s="21"/>
      <c r="AL28" s="21"/>
      <c r="AM28" s="21"/>
      <c r="AN28" s="21"/>
      <c r="AO28" s="21"/>
      <c r="AP28" s="21"/>
      <c r="AQ28" s="18"/>
      <c r="AR28" s="18"/>
      <c r="AS28" s="18"/>
      <c r="AT28" s="21"/>
      <c r="AW28" s="7"/>
      <c r="AX28" s="7"/>
      <c r="AY28" s="7"/>
      <c r="AZ28" s="7"/>
      <c r="BA28" s="7"/>
    </row>
    <row r="29" spans="2:53" ht="17.25" customHeight="1">
      <c r="B29" s="64">
        <v>16</v>
      </c>
      <c r="C29" s="65" t="s">
        <v>166</v>
      </c>
      <c r="D29" s="177" t="s">
        <v>167</v>
      </c>
      <c r="E29" s="156"/>
      <c r="F29" s="160">
        <v>210</v>
      </c>
      <c r="G29" s="156">
        <v>0.028562156557068685</v>
      </c>
      <c r="H29" s="160" t="s">
        <v>167</v>
      </c>
      <c r="I29" s="156"/>
      <c r="J29" s="160" t="s">
        <v>167</v>
      </c>
      <c r="K29" s="156"/>
      <c r="L29" s="157">
        <v>210</v>
      </c>
      <c r="M29" s="178">
        <v>0.016714058982959062</v>
      </c>
      <c r="N29" s="177" t="s">
        <v>167</v>
      </c>
      <c r="O29" s="161"/>
      <c r="P29" s="160">
        <v>1105.792044</v>
      </c>
      <c r="Q29" s="161">
        <v>0.04585805285007158</v>
      </c>
      <c r="R29" s="160" t="s">
        <v>167</v>
      </c>
      <c r="S29" s="161"/>
      <c r="T29" s="160" t="s">
        <v>167</v>
      </c>
      <c r="U29" s="161"/>
      <c r="V29" s="71">
        <v>1105.792044</v>
      </c>
      <c r="W29" s="66">
        <v>0.02306056716087148</v>
      </c>
      <c r="X29" s="68">
        <v>62587.75864890945</v>
      </c>
      <c r="Y29" s="69">
        <v>0.020294101787955522</v>
      </c>
      <c r="AB29" s="42"/>
      <c r="AC29" s="61"/>
      <c r="AD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W29" s="7"/>
      <c r="AX29" s="7"/>
      <c r="AY29" s="7"/>
      <c r="AZ29" s="7"/>
      <c r="BA29" s="7"/>
    </row>
    <row r="30" spans="2:53" ht="17.25" customHeight="1">
      <c r="B30" s="64">
        <v>17</v>
      </c>
      <c r="C30" s="65" t="s">
        <v>178</v>
      </c>
      <c r="D30" s="177" t="s">
        <v>167</v>
      </c>
      <c r="E30" s="156"/>
      <c r="F30" s="160" t="s">
        <v>167</v>
      </c>
      <c r="G30" s="156"/>
      <c r="H30" s="160" t="s">
        <v>167</v>
      </c>
      <c r="I30" s="156"/>
      <c r="J30" s="160" t="s">
        <v>167</v>
      </c>
      <c r="K30" s="156"/>
      <c r="L30" s="157">
        <v>0</v>
      </c>
      <c r="M30" s="178">
        <v>0</v>
      </c>
      <c r="N30" s="177" t="s">
        <v>167</v>
      </c>
      <c r="O30" s="161"/>
      <c r="P30" s="160">
        <v>564.29995</v>
      </c>
      <c r="Q30" s="161">
        <v>0.0234019561551419</v>
      </c>
      <c r="R30" s="160" t="s">
        <v>167</v>
      </c>
      <c r="S30" s="161"/>
      <c r="T30" s="160" t="s">
        <v>167</v>
      </c>
      <c r="U30" s="161"/>
      <c r="V30" s="71">
        <v>564.29995</v>
      </c>
      <c r="W30" s="66">
        <v>0.01176810501256547</v>
      </c>
      <c r="X30" s="68">
        <v>51211.036120751574</v>
      </c>
      <c r="Y30" s="69">
        <v>0.01660519568261146</v>
      </c>
      <c r="AB30" s="42"/>
      <c r="AC30" s="61"/>
      <c r="AD30" s="21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W30" s="7"/>
      <c r="AX30" s="7"/>
      <c r="AY30" s="7"/>
      <c r="AZ30" s="7"/>
      <c r="BA30" s="7"/>
    </row>
    <row r="31" spans="2:53" ht="17.25" customHeight="1">
      <c r="B31" s="64">
        <v>18</v>
      </c>
      <c r="C31" s="65" t="s">
        <v>125</v>
      </c>
      <c r="D31" s="177" t="s">
        <v>167</v>
      </c>
      <c r="E31" s="156"/>
      <c r="F31" s="160" t="s">
        <v>167</v>
      </c>
      <c r="G31" s="156"/>
      <c r="H31" s="160" t="s">
        <v>167</v>
      </c>
      <c r="I31" s="156"/>
      <c r="J31" s="160">
        <v>110</v>
      </c>
      <c r="K31" s="156">
        <v>0.45977011494252873</v>
      </c>
      <c r="L31" s="157">
        <v>110</v>
      </c>
      <c r="M31" s="178">
        <v>0.00875498327678808</v>
      </c>
      <c r="N31" s="177" t="s">
        <v>167</v>
      </c>
      <c r="O31" s="161"/>
      <c r="P31" s="160" t="s">
        <v>167</v>
      </c>
      <c r="Q31" s="161"/>
      <c r="R31" s="160" t="s">
        <v>167</v>
      </c>
      <c r="S31" s="161"/>
      <c r="T31" s="160">
        <v>484.17095000000006</v>
      </c>
      <c r="U31" s="161">
        <v>0.455646269908306</v>
      </c>
      <c r="V31" s="71">
        <v>484.17095000000006</v>
      </c>
      <c r="W31" s="66">
        <v>0.010097067319664988</v>
      </c>
      <c r="X31" s="68">
        <v>49491.04553619762</v>
      </c>
      <c r="Y31" s="69">
        <v>0.016047488157197923</v>
      </c>
      <c r="AB31" s="42"/>
      <c r="AC31" s="61"/>
      <c r="AD31" s="21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W31" s="7"/>
      <c r="AX31" s="7"/>
      <c r="AY31" s="7"/>
      <c r="AZ31" s="7"/>
      <c r="BA31" s="7"/>
    </row>
    <row r="32" spans="2:53" ht="17.25" customHeight="1">
      <c r="B32" s="64">
        <v>19</v>
      </c>
      <c r="C32" s="65" t="s">
        <v>116</v>
      </c>
      <c r="D32" s="177">
        <v>185.10000000000002</v>
      </c>
      <c r="E32" s="156">
        <v>0.037987644062137206</v>
      </c>
      <c r="F32" s="160" t="s">
        <v>167</v>
      </c>
      <c r="G32" s="156"/>
      <c r="H32" s="160" t="s">
        <v>167</v>
      </c>
      <c r="I32" s="156"/>
      <c r="J32" s="160" t="s">
        <v>167</v>
      </c>
      <c r="K32" s="156"/>
      <c r="L32" s="157">
        <v>185.10000000000002</v>
      </c>
      <c r="M32" s="178">
        <v>0.014732249132122488</v>
      </c>
      <c r="N32" s="177">
        <v>941.4829060000001</v>
      </c>
      <c r="O32" s="161">
        <v>0.04177931979221885</v>
      </c>
      <c r="P32" s="160" t="s">
        <v>167</v>
      </c>
      <c r="Q32" s="161"/>
      <c r="R32" s="160" t="s">
        <v>167</v>
      </c>
      <c r="S32" s="161"/>
      <c r="T32" s="160" t="s">
        <v>167</v>
      </c>
      <c r="U32" s="161"/>
      <c r="V32" s="71">
        <v>941.4829060000001</v>
      </c>
      <c r="W32" s="66">
        <v>0.019634007951521718</v>
      </c>
      <c r="X32" s="68">
        <v>43978.75595846373</v>
      </c>
      <c r="Y32" s="69">
        <v>0.014260126408029946</v>
      </c>
      <c r="AB32" s="42"/>
      <c r="AC32" s="61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W32" s="7"/>
      <c r="AX32" s="7"/>
      <c r="AY32" s="7"/>
      <c r="AZ32" s="7"/>
      <c r="BA32" s="7"/>
    </row>
    <row r="33" spans="2:53" ht="17.25" customHeight="1">
      <c r="B33" s="64">
        <v>20</v>
      </c>
      <c r="C33" s="65" t="s">
        <v>88</v>
      </c>
      <c r="D33" s="177">
        <v>96.75999999999999</v>
      </c>
      <c r="E33" s="156">
        <v>0.019857830575107482</v>
      </c>
      <c r="F33" s="160" t="s">
        <v>167</v>
      </c>
      <c r="G33" s="156"/>
      <c r="H33" s="160" t="s">
        <v>167</v>
      </c>
      <c r="I33" s="156"/>
      <c r="J33" s="160" t="s">
        <v>167</v>
      </c>
      <c r="K33" s="156"/>
      <c r="L33" s="157">
        <v>96.75999999999999</v>
      </c>
      <c r="M33" s="178">
        <v>0.007701201653291041</v>
      </c>
      <c r="N33" s="177">
        <v>444.665855</v>
      </c>
      <c r="O33" s="161">
        <v>0.019732527099887057</v>
      </c>
      <c r="P33" s="160" t="s">
        <v>167</v>
      </c>
      <c r="Q33" s="161"/>
      <c r="R33" s="160" t="s">
        <v>167</v>
      </c>
      <c r="S33" s="161"/>
      <c r="T33" s="160" t="s">
        <v>167</v>
      </c>
      <c r="U33" s="161"/>
      <c r="V33" s="71">
        <v>444.665855</v>
      </c>
      <c r="W33" s="66">
        <v>0.009273214497258438</v>
      </c>
      <c r="X33" s="68">
        <v>37323.02174648251</v>
      </c>
      <c r="Y33" s="69">
        <v>0.01210200235170734</v>
      </c>
      <c r="AB33" s="42"/>
      <c r="AC33" s="61"/>
      <c r="AD33" s="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W33" s="7"/>
      <c r="AX33" s="7"/>
      <c r="AY33" s="7"/>
      <c r="AZ33" s="7"/>
      <c r="BA33" s="7"/>
    </row>
    <row r="34" spans="2:53" ht="17.25" customHeight="1">
      <c r="B34" s="64">
        <v>21</v>
      </c>
      <c r="C34" s="65" t="s">
        <v>181</v>
      </c>
      <c r="D34" s="177" t="s">
        <v>167</v>
      </c>
      <c r="E34" s="156"/>
      <c r="F34" s="160">
        <v>616</v>
      </c>
      <c r="G34" s="156">
        <v>0.08378232590073481</v>
      </c>
      <c r="H34" s="160" t="s">
        <v>167</v>
      </c>
      <c r="I34" s="156"/>
      <c r="J34" s="160" t="s">
        <v>167</v>
      </c>
      <c r="K34" s="156"/>
      <c r="L34" s="157">
        <v>616</v>
      </c>
      <c r="M34" s="178">
        <v>0.049027906350013244</v>
      </c>
      <c r="N34" s="177" t="s">
        <v>167</v>
      </c>
      <c r="O34" s="161"/>
      <c r="P34" s="160">
        <v>136.004109</v>
      </c>
      <c r="Q34" s="161">
        <v>0.005640195778392573</v>
      </c>
      <c r="R34" s="160" t="s">
        <v>167</v>
      </c>
      <c r="S34" s="161"/>
      <c r="T34" s="160" t="s">
        <v>167</v>
      </c>
      <c r="U34" s="161"/>
      <c r="V34" s="71">
        <v>136.004109</v>
      </c>
      <c r="W34" s="66">
        <v>0.002836276410891762</v>
      </c>
      <c r="X34" s="68">
        <v>28890.878384307365</v>
      </c>
      <c r="Y34" s="69">
        <v>0.009367877031090868</v>
      </c>
      <c r="AB34" s="42"/>
      <c r="AC34" s="61"/>
      <c r="AD34" s="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W34" s="7"/>
      <c r="AX34" s="7"/>
      <c r="AY34" s="7"/>
      <c r="AZ34" s="7"/>
      <c r="BA34" s="7"/>
    </row>
    <row r="35" spans="1:53" s="46" customFormat="1" ht="15" customHeight="1">
      <c r="A35" s="72"/>
      <c r="B35" s="64">
        <v>22</v>
      </c>
      <c r="C35" s="65" t="s">
        <v>182</v>
      </c>
      <c r="D35" s="177">
        <v>525</v>
      </c>
      <c r="E35" s="156">
        <v>0.10774453340152365</v>
      </c>
      <c r="F35" s="160" t="s">
        <v>167</v>
      </c>
      <c r="G35" s="156"/>
      <c r="H35" s="160" t="s">
        <v>167</v>
      </c>
      <c r="I35" s="156"/>
      <c r="J35" s="160" t="s">
        <v>167</v>
      </c>
      <c r="K35" s="156"/>
      <c r="L35" s="157">
        <v>525</v>
      </c>
      <c r="M35" s="178">
        <v>0.04178514745739765</v>
      </c>
      <c r="N35" s="177">
        <v>746.7153982371461</v>
      </c>
      <c r="O35" s="161">
        <v>0.033136301485567045</v>
      </c>
      <c r="P35" s="160" t="s">
        <v>167</v>
      </c>
      <c r="Q35" s="161"/>
      <c r="R35" s="160" t="s">
        <v>167</v>
      </c>
      <c r="S35" s="161"/>
      <c r="T35" s="160" t="s">
        <v>167</v>
      </c>
      <c r="U35" s="161"/>
      <c r="V35" s="71">
        <v>746.7153982371461</v>
      </c>
      <c r="W35" s="66">
        <v>0.015572259435703267</v>
      </c>
      <c r="X35" s="68">
        <v>26113.853820057157</v>
      </c>
      <c r="Y35" s="69">
        <v>0.008467425882317728</v>
      </c>
      <c r="Z35" s="72"/>
      <c r="AA35" s="72"/>
      <c r="AB35" s="42"/>
      <c r="AC35" s="61"/>
      <c r="AD35" s="47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W35" s="47"/>
      <c r="AX35" s="47"/>
      <c r="AY35" s="47"/>
      <c r="AZ35" s="47"/>
      <c r="BA35" s="47"/>
    </row>
    <row r="36" spans="2:53" ht="17.25" customHeight="1">
      <c r="B36" s="64">
        <v>23</v>
      </c>
      <c r="C36" s="65" t="s">
        <v>132</v>
      </c>
      <c r="D36" s="177" t="s">
        <v>167</v>
      </c>
      <c r="E36" s="156"/>
      <c r="F36" s="160">
        <v>227.031</v>
      </c>
      <c r="G36" s="156">
        <v>0.030878547453846956</v>
      </c>
      <c r="H36" s="160" t="s">
        <v>167</v>
      </c>
      <c r="I36" s="156"/>
      <c r="J36" s="160" t="s">
        <v>167</v>
      </c>
      <c r="K36" s="156"/>
      <c r="L36" s="157">
        <v>227.031</v>
      </c>
      <c r="M36" s="178">
        <v>0.01806956916647704</v>
      </c>
      <c r="N36" s="177" t="s">
        <v>167</v>
      </c>
      <c r="O36" s="161"/>
      <c r="P36" s="160">
        <v>7.696547568406</v>
      </c>
      <c r="Q36" s="161">
        <v>0.0003191817910701591</v>
      </c>
      <c r="R36" s="160" t="s">
        <v>167</v>
      </c>
      <c r="S36" s="161"/>
      <c r="T36" s="160" t="s">
        <v>167</v>
      </c>
      <c r="U36" s="161"/>
      <c r="V36" s="71">
        <v>7.696547568406</v>
      </c>
      <c r="W36" s="66">
        <v>0.0001605064470043055</v>
      </c>
      <c r="X36" s="68">
        <v>24874.652653967725</v>
      </c>
      <c r="Y36" s="69">
        <v>0.008065614487513764</v>
      </c>
      <c r="AB36" s="42"/>
      <c r="AC36" s="61"/>
      <c r="AD36" s="7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W36" s="7"/>
      <c r="AX36" s="7"/>
      <c r="AY36" s="7"/>
      <c r="AZ36" s="7"/>
      <c r="BA36" s="7"/>
    </row>
    <row r="37" spans="2:53" ht="17.25" customHeight="1">
      <c r="B37" s="64">
        <v>24</v>
      </c>
      <c r="C37" s="65" t="s">
        <v>134</v>
      </c>
      <c r="D37" s="177" t="s">
        <v>167</v>
      </c>
      <c r="E37" s="156"/>
      <c r="F37" s="160" t="s">
        <v>167</v>
      </c>
      <c r="G37" s="156"/>
      <c r="H37" s="160" t="s">
        <v>167</v>
      </c>
      <c r="I37" s="156"/>
      <c r="J37" s="160">
        <v>97.15</v>
      </c>
      <c r="K37" s="156">
        <v>0.40606060606060607</v>
      </c>
      <c r="L37" s="157">
        <v>97.15</v>
      </c>
      <c r="M37" s="178">
        <v>0.007732242048545108</v>
      </c>
      <c r="N37" s="177" t="s">
        <v>167</v>
      </c>
      <c r="O37" s="161"/>
      <c r="P37" s="160" t="s">
        <v>167</v>
      </c>
      <c r="Q37" s="161"/>
      <c r="R37" s="160" t="s">
        <v>167</v>
      </c>
      <c r="S37" s="161"/>
      <c r="T37" s="160">
        <v>417.28222240645425</v>
      </c>
      <c r="U37" s="161">
        <v>0.3926982569659518</v>
      </c>
      <c r="V37" s="71">
        <v>417.28222240645425</v>
      </c>
      <c r="W37" s="66">
        <v>0.008702146815990066</v>
      </c>
      <c r="X37" s="68">
        <v>22023.35661139891</v>
      </c>
      <c r="Y37" s="69">
        <v>0.007141080786920949</v>
      </c>
      <c r="AB37" s="42"/>
      <c r="AC37" s="61"/>
      <c r="AD37" s="7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W37" s="7"/>
      <c r="AX37" s="7"/>
      <c r="AY37" s="7"/>
      <c r="AZ37" s="7"/>
      <c r="BA37" s="7"/>
    </row>
    <row r="38" spans="2:53" ht="17.25" customHeight="1">
      <c r="B38" s="64">
        <v>25</v>
      </c>
      <c r="C38" s="65" t="s">
        <v>158</v>
      </c>
      <c r="D38" s="177">
        <v>456.4</v>
      </c>
      <c r="E38" s="156">
        <v>0.09366591437039123</v>
      </c>
      <c r="F38" s="160" t="s">
        <v>167</v>
      </c>
      <c r="G38" s="156"/>
      <c r="H38" s="160" t="s">
        <v>167</v>
      </c>
      <c r="I38" s="156"/>
      <c r="J38" s="160" t="s">
        <v>167</v>
      </c>
      <c r="K38" s="156"/>
      <c r="L38" s="157">
        <v>456.4</v>
      </c>
      <c r="M38" s="178">
        <v>0.03632522152296436</v>
      </c>
      <c r="N38" s="177">
        <v>354.4081726631959</v>
      </c>
      <c r="O38" s="161">
        <v>0.0157272450602216</v>
      </c>
      <c r="P38" s="160" t="s">
        <v>167</v>
      </c>
      <c r="Q38" s="161"/>
      <c r="R38" s="160" t="s">
        <v>167</v>
      </c>
      <c r="S38" s="161"/>
      <c r="T38" s="160" t="s">
        <v>167</v>
      </c>
      <c r="U38" s="161"/>
      <c r="V38" s="71">
        <v>354.4081726631959</v>
      </c>
      <c r="W38" s="66">
        <v>0.007390949783376597</v>
      </c>
      <c r="X38" s="68">
        <v>20966.573098469475</v>
      </c>
      <c r="Y38" s="69">
        <v>0.0067984183774947105</v>
      </c>
      <c r="AB38" s="42"/>
      <c r="AC38" s="61"/>
      <c r="AD38" s="7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W38" s="7"/>
      <c r="AX38" s="7"/>
      <c r="AY38" s="7"/>
      <c r="AZ38" s="7"/>
      <c r="BA38" s="7"/>
    </row>
    <row r="39" spans="2:53" ht="17.25" customHeight="1">
      <c r="B39" s="64">
        <v>26</v>
      </c>
      <c r="C39" s="65" t="s">
        <v>133</v>
      </c>
      <c r="D39" s="177" t="s">
        <v>167</v>
      </c>
      <c r="E39" s="156"/>
      <c r="F39" s="160">
        <v>69.088</v>
      </c>
      <c r="G39" s="156">
        <v>0.009396677486736957</v>
      </c>
      <c r="H39" s="160" t="s">
        <v>167</v>
      </c>
      <c r="I39" s="156"/>
      <c r="J39" s="160" t="s">
        <v>167</v>
      </c>
      <c r="K39" s="156"/>
      <c r="L39" s="157">
        <v>69.088</v>
      </c>
      <c r="M39" s="178">
        <v>0.005498766223879407</v>
      </c>
      <c r="N39" s="177" t="s">
        <v>167</v>
      </c>
      <c r="O39" s="161"/>
      <c r="P39" s="160">
        <v>13.333048</v>
      </c>
      <c r="Q39" s="161">
        <v>0.000552931831219199</v>
      </c>
      <c r="R39" s="160" t="s">
        <v>167</v>
      </c>
      <c r="S39" s="161"/>
      <c r="T39" s="160" t="s">
        <v>167</v>
      </c>
      <c r="U39" s="161"/>
      <c r="V39" s="71">
        <v>13.333048</v>
      </c>
      <c r="W39" s="66">
        <v>0.00027805196332478146</v>
      </c>
      <c r="X39" s="68">
        <v>20149.376618226655</v>
      </c>
      <c r="Y39" s="69">
        <v>0.006533442143981742</v>
      </c>
      <c r="AB39" s="42"/>
      <c r="AC39" s="61"/>
      <c r="AD39" s="7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W39" s="7"/>
      <c r="AX39" s="7"/>
      <c r="AY39" s="7"/>
      <c r="AZ39" s="7"/>
      <c r="BA39" s="7"/>
    </row>
    <row r="40" spans="2:53" ht="17.25" customHeight="1">
      <c r="B40" s="64">
        <v>27</v>
      </c>
      <c r="C40" s="65" t="s">
        <v>39</v>
      </c>
      <c r="D40" s="177" t="s">
        <v>167</v>
      </c>
      <c r="E40" s="156"/>
      <c r="F40" s="160">
        <v>38.940000000000005</v>
      </c>
      <c r="G40" s="156">
        <v>0.005296239887296451</v>
      </c>
      <c r="H40" s="160" t="s">
        <v>167</v>
      </c>
      <c r="I40" s="156"/>
      <c r="J40" s="160" t="s">
        <v>167</v>
      </c>
      <c r="K40" s="156"/>
      <c r="L40" s="157">
        <v>38.940000000000005</v>
      </c>
      <c r="M40" s="178">
        <v>0.0030992640799829803</v>
      </c>
      <c r="N40" s="177" t="s">
        <v>167</v>
      </c>
      <c r="O40" s="161"/>
      <c r="P40" s="160">
        <v>224.56427400000007</v>
      </c>
      <c r="Q40" s="161">
        <v>0.00931285443877724</v>
      </c>
      <c r="R40" s="160" t="s">
        <v>167</v>
      </c>
      <c r="S40" s="161"/>
      <c r="T40" s="160" t="s">
        <v>167</v>
      </c>
      <c r="U40" s="161"/>
      <c r="V40" s="71">
        <v>224.56427400000007</v>
      </c>
      <c r="W40" s="66">
        <v>0.004683140515079838</v>
      </c>
      <c r="X40" s="68">
        <v>13653.460331019243</v>
      </c>
      <c r="Y40" s="69">
        <v>0.004427139103508149</v>
      </c>
      <c r="AB40" s="42"/>
      <c r="AC40" s="61"/>
      <c r="AD40" s="7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W40" s="7"/>
      <c r="AX40" s="7"/>
      <c r="AY40" s="7"/>
      <c r="AZ40" s="7"/>
      <c r="BA40" s="7"/>
    </row>
    <row r="41" spans="2:53" ht="17.25" customHeight="1">
      <c r="B41" s="64">
        <v>28</v>
      </c>
      <c r="C41" s="65" t="s">
        <v>123</v>
      </c>
      <c r="D41" s="177">
        <v>40</v>
      </c>
      <c r="E41" s="156">
        <v>0.008209107306782756</v>
      </c>
      <c r="F41" s="160" t="s">
        <v>167</v>
      </c>
      <c r="G41" s="156"/>
      <c r="H41" s="160" t="s">
        <v>167</v>
      </c>
      <c r="I41" s="156"/>
      <c r="J41" s="160" t="s">
        <v>167</v>
      </c>
      <c r="K41" s="156"/>
      <c r="L41" s="157">
        <v>40</v>
      </c>
      <c r="M41" s="178">
        <v>0.0031836302824683927</v>
      </c>
      <c r="N41" s="177">
        <v>195.77688600000005</v>
      </c>
      <c r="O41" s="161">
        <v>0.008687810555021139</v>
      </c>
      <c r="P41" s="160" t="s">
        <v>167</v>
      </c>
      <c r="Q41" s="161"/>
      <c r="R41" s="160" t="s">
        <v>167</v>
      </c>
      <c r="S41" s="161"/>
      <c r="T41" s="160" t="s">
        <v>167</v>
      </c>
      <c r="U41" s="161"/>
      <c r="V41" s="71">
        <v>195.77688600000005</v>
      </c>
      <c r="W41" s="66">
        <v>0.004082798436329933</v>
      </c>
      <c r="X41" s="68">
        <v>13146.464396607576</v>
      </c>
      <c r="Y41" s="69">
        <v>0.0042627455012903895</v>
      </c>
      <c r="AB41" s="42"/>
      <c r="AC41" s="61"/>
      <c r="AD41" s="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W41" s="7"/>
      <c r="AX41" s="7"/>
      <c r="AY41" s="7"/>
      <c r="AZ41" s="7"/>
      <c r="BA41" s="7"/>
    </row>
    <row r="42" spans="2:53" ht="17.25" customHeight="1">
      <c r="B42" s="64">
        <v>29</v>
      </c>
      <c r="C42" s="65" t="s">
        <v>86</v>
      </c>
      <c r="D42" s="177" t="s">
        <v>167</v>
      </c>
      <c r="E42" s="156"/>
      <c r="F42" s="160" t="s">
        <v>167</v>
      </c>
      <c r="G42" s="156"/>
      <c r="H42" s="160">
        <v>20</v>
      </c>
      <c r="I42" s="156">
        <v>0.2</v>
      </c>
      <c r="J42" s="160" t="s">
        <v>167</v>
      </c>
      <c r="K42" s="156"/>
      <c r="L42" s="157">
        <v>20</v>
      </c>
      <c r="M42" s="178">
        <v>0.0015918151412341963</v>
      </c>
      <c r="N42" s="177" t="s">
        <v>167</v>
      </c>
      <c r="O42" s="161"/>
      <c r="P42" s="160" t="s">
        <v>167</v>
      </c>
      <c r="Q42" s="161"/>
      <c r="R42" s="160">
        <v>51.936006</v>
      </c>
      <c r="S42" s="161">
        <v>0.21549444640262755</v>
      </c>
      <c r="T42" s="160" t="s">
        <v>167</v>
      </c>
      <c r="U42" s="161"/>
      <c r="V42" s="71">
        <v>51.936006</v>
      </c>
      <c r="W42" s="66">
        <v>0.001083091310820124</v>
      </c>
      <c r="X42" s="68">
        <v>11462.58604127261</v>
      </c>
      <c r="Y42" s="69">
        <v>0.003716747378344372</v>
      </c>
      <c r="AB42" s="42"/>
      <c r="AC42" s="61"/>
      <c r="AD42" s="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W42" s="7"/>
      <c r="AX42" s="7"/>
      <c r="AY42" s="7"/>
      <c r="AZ42" s="7"/>
      <c r="BA42" s="7"/>
    </row>
    <row r="43" spans="2:53" ht="17.25" customHeight="1">
      <c r="B43" s="64">
        <v>30</v>
      </c>
      <c r="C43" s="73" t="s">
        <v>33</v>
      </c>
      <c r="D43" s="177">
        <v>59.199999999999996</v>
      </c>
      <c r="E43" s="156">
        <v>0.012149478814038476</v>
      </c>
      <c r="F43" s="160" t="s">
        <v>167</v>
      </c>
      <c r="G43" s="156"/>
      <c r="H43" s="160" t="s">
        <v>167</v>
      </c>
      <c r="I43" s="156"/>
      <c r="J43" s="160" t="s">
        <v>167</v>
      </c>
      <c r="K43" s="156"/>
      <c r="L43" s="157">
        <v>59.199999999999996</v>
      </c>
      <c r="M43" s="178">
        <v>0.00471177281805322</v>
      </c>
      <c r="N43" s="177">
        <v>206.176235901198</v>
      </c>
      <c r="O43" s="161">
        <v>0.0091492929275469</v>
      </c>
      <c r="P43" s="160" t="s">
        <v>167</v>
      </c>
      <c r="Q43" s="161"/>
      <c r="R43" s="160" t="s">
        <v>167</v>
      </c>
      <c r="S43" s="161"/>
      <c r="T43" s="160" t="s">
        <v>167</v>
      </c>
      <c r="U43" s="161"/>
      <c r="V43" s="71">
        <v>206.176235901198</v>
      </c>
      <c r="W43" s="66">
        <v>0.004299670051682211</v>
      </c>
      <c r="X43" s="68">
        <v>11103.187285179505</v>
      </c>
      <c r="Y43" s="69">
        <v>0.0036002122108281095</v>
      </c>
      <c r="AB43" s="42"/>
      <c r="AC43" s="61"/>
      <c r="AD43" s="7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W43" s="7"/>
      <c r="AX43" s="7"/>
      <c r="AY43" s="7"/>
      <c r="AZ43" s="7"/>
      <c r="BA43" s="7"/>
    </row>
    <row r="44" spans="2:53" ht="17.25" customHeight="1">
      <c r="B44" s="64">
        <v>31</v>
      </c>
      <c r="C44" s="65" t="s">
        <v>131</v>
      </c>
      <c r="D44" s="177" t="s">
        <v>167</v>
      </c>
      <c r="E44" s="156"/>
      <c r="F44" s="160" t="s">
        <v>167</v>
      </c>
      <c r="G44" s="156"/>
      <c r="H44" s="160" t="s">
        <v>167</v>
      </c>
      <c r="I44" s="156"/>
      <c r="J44" s="160">
        <v>32.099999999999994</v>
      </c>
      <c r="K44" s="156">
        <v>0.13416927899686518</v>
      </c>
      <c r="L44" s="157">
        <v>32.099999999999994</v>
      </c>
      <c r="M44" s="178">
        <v>0.0025548633016808844</v>
      </c>
      <c r="N44" s="177" t="s">
        <v>167</v>
      </c>
      <c r="O44" s="161"/>
      <c r="P44" s="160" t="s">
        <v>167</v>
      </c>
      <c r="Q44" s="161"/>
      <c r="R44" s="160" t="s">
        <v>167</v>
      </c>
      <c r="S44" s="161"/>
      <c r="T44" s="160">
        <v>161.149513</v>
      </c>
      <c r="U44" s="161">
        <v>0.15165547312574218</v>
      </c>
      <c r="V44" s="71">
        <v>161.149513</v>
      </c>
      <c r="W44" s="66">
        <v>0.003360667304166489</v>
      </c>
      <c r="X44" s="68">
        <v>10483.507939961824</v>
      </c>
      <c r="Y44" s="69">
        <v>0.0033992809747650592</v>
      </c>
      <c r="AB44" s="42"/>
      <c r="AC44" s="61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W44" s="7"/>
      <c r="AX44" s="7"/>
      <c r="AY44" s="7"/>
      <c r="AZ44" s="7"/>
      <c r="BA44" s="7"/>
    </row>
    <row r="45" spans="2:53" ht="17.25" customHeight="1">
      <c r="B45" s="64">
        <v>32</v>
      </c>
      <c r="C45" s="65" t="s">
        <v>84</v>
      </c>
      <c r="D45" s="177" t="s">
        <v>167</v>
      </c>
      <c r="E45" s="156"/>
      <c r="F45" s="160" t="s">
        <v>167</v>
      </c>
      <c r="G45" s="156"/>
      <c r="H45" s="160">
        <v>20</v>
      </c>
      <c r="I45" s="156">
        <v>0.2</v>
      </c>
      <c r="J45" s="160" t="s">
        <v>167</v>
      </c>
      <c r="K45" s="156"/>
      <c r="L45" s="157">
        <v>20</v>
      </c>
      <c r="M45" s="178">
        <v>0.0015918151412341963</v>
      </c>
      <c r="N45" s="177" t="s">
        <v>167</v>
      </c>
      <c r="O45" s="161"/>
      <c r="P45" s="160" t="s">
        <v>167</v>
      </c>
      <c r="Q45" s="161"/>
      <c r="R45" s="160">
        <v>48.840086</v>
      </c>
      <c r="S45" s="161">
        <v>0.20264876153215788</v>
      </c>
      <c r="T45" s="160" t="s">
        <v>167</v>
      </c>
      <c r="U45" s="161"/>
      <c r="V45" s="71">
        <v>48.840086</v>
      </c>
      <c r="W45" s="66">
        <v>0.001018527931591574</v>
      </c>
      <c r="X45" s="68">
        <v>10042.416490558744</v>
      </c>
      <c r="Y45" s="69">
        <v>0.0032562569239726774</v>
      </c>
      <c r="AB45" s="42"/>
      <c r="AC45" s="61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W45" s="7"/>
      <c r="AX45" s="7"/>
      <c r="AY45" s="7"/>
      <c r="AZ45" s="7"/>
      <c r="BA45" s="7"/>
    </row>
    <row r="46" spans="2:53" ht="17.25" customHeight="1">
      <c r="B46" s="64">
        <v>33</v>
      </c>
      <c r="C46" s="73" t="s">
        <v>128</v>
      </c>
      <c r="D46" s="177">
        <v>34.769999999999996</v>
      </c>
      <c r="E46" s="156">
        <v>0.007135766526420909</v>
      </c>
      <c r="F46" s="160" t="s">
        <v>167</v>
      </c>
      <c r="G46" s="156"/>
      <c r="H46" s="160" t="s">
        <v>167</v>
      </c>
      <c r="I46" s="156"/>
      <c r="J46" s="160" t="s">
        <v>167</v>
      </c>
      <c r="K46" s="156"/>
      <c r="L46" s="157">
        <v>34.769999999999996</v>
      </c>
      <c r="M46" s="178">
        <v>0.00276737062303565</v>
      </c>
      <c r="N46" s="177">
        <v>148.21928300000002</v>
      </c>
      <c r="O46" s="161">
        <v>0.006577390608332922</v>
      </c>
      <c r="P46" s="160" t="s">
        <v>167</v>
      </c>
      <c r="Q46" s="161"/>
      <c r="R46" s="160" t="s">
        <v>167</v>
      </c>
      <c r="S46" s="161"/>
      <c r="T46" s="160" t="s">
        <v>167</v>
      </c>
      <c r="U46" s="161"/>
      <c r="V46" s="71">
        <v>148.21928300000002</v>
      </c>
      <c r="W46" s="66">
        <v>0.003091015845794706</v>
      </c>
      <c r="X46" s="68">
        <v>9967.548461841907</v>
      </c>
      <c r="Y46" s="69">
        <v>0.0032319809404857762</v>
      </c>
      <c r="AB46" s="42"/>
      <c r="AC46" s="61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W46" s="7"/>
      <c r="AX46" s="7"/>
      <c r="AY46" s="7"/>
      <c r="AZ46" s="7"/>
      <c r="BA46" s="7"/>
    </row>
    <row r="47" spans="2:53" ht="17.25" customHeight="1">
      <c r="B47" s="64">
        <v>34</v>
      </c>
      <c r="C47" s="65" t="s">
        <v>83</v>
      </c>
      <c r="D47" s="177" t="s">
        <v>167</v>
      </c>
      <c r="E47" s="156"/>
      <c r="F47" s="160" t="s">
        <v>167</v>
      </c>
      <c r="G47" s="156"/>
      <c r="H47" s="160">
        <v>22</v>
      </c>
      <c r="I47" s="156">
        <v>0.22</v>
      </c>
      <c r="J47" s="160" t="s">
        <v>167</v>
      </c>
      <c r="K47" s="156"/>
      <c r="L47" s="157">
        <v>22</v>
      </c>
      <c r="M47" s="178">
        <v>0.001750996655357616</v>
      </c>
      <c r="N47" s="177" t="s">
        <v>167</v>
      </c>
      <c r="O47" s="161"/>
      <c r="P47" s="160" t="s">
        <v>167</v>
      </c>
      <c r="Q47" s="161"/>
      <c r="R47" s="160">
        <v>46.407708</v>
      </c>
      <c r="S47" s="161">
        <v>0.1925562651905653</v>
      </c>
      <c r="T47" s="160" t="s">
        <v>167</v>
      </c>
      <c r="U47" s="161"/>
      <c r="V47" s="71">
        <v>46.407708</v>
      </c>
      <c r="W47" s="66">
        <v>0.0009678022851791404</v>
      </c>
      <c r="X47" s="68">
        <v>9324.318857701212</v>
      </c>
      <c r="Y47" s="69">
        <v>0.0030234135250478207</v>
      </c>
      <c r="AB47" s="42"/>
      <c r="AC47" s="61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W47" s="7"/>
      <c r="AX47" s="7"/>
      <c r="AY47" s="7"/>
      <c r="AZ47" s="7"/>
      <c r="BA47" s="7"/>
    </row>
    <row r="48" spans="2:53" ht="17.25" customHeight="1">
      <c r="B48" s="64">
        <v>35</v>
      </c>
      <c r="C48" s="65" t="s">
        <v>82</v>
      </c>
      <c r="D48" s="177" t="s">
        <v>167</v>
      </c>
      <c r="E48" s="156"/>
      <c r="F48" s="160" t="s">
        <v>167</v>
      </c>
      <c r="G48" s="156"/>
      <c r="H48" s="160">
        <v>22</v>
      </c>
      <c r="I48" s="156">
        <v>0.22</v>
      </c>
      <c r="J48" s="160" t="s">
        <v>167</v>
      </c>
      <c r="K48" s="156"/>
      <c r="L48" s="157">
        <v>22</v>
      </c>
      <c r="M48" s="178">
        <v>0.001750996655357616</v>
      </c>
      <c r="N48" s="177" t="s">
        <v>167</v>
      </c>
      <c r="O48" s="161"/>
      <c r="P48" s="160" t="s">
        <v>167</v>
      </c>
      <c r="Q48" s="161"/>
      <c r="R48" s="160">
        <v>44.735277</v>
      </c>
      <c r="S48" s="161">
        <v>0.18561696391869636</v>
      </c>
      <c r="T48" s="160" t="s">
        <v>167</v>
      </c>
      <c r="U48" s="161"/>
      <c r="V48" s="71">
        <v>44.735277</v>
      </c>
      <c r="W48" s="66">
        <v>0.0009329248345710555</v>
      </c>
      <c r="X48" s="68">
        <v>9285.14717281736</v>
      </c>
      <c r="Y48" s="69">
        <v>0.0030107120930521814</v>
      </c>
      <c r="AB48" s="42"/>
      <c r="AC48" s="61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W48" s="7"/>
      <c r="AX48" s="7"/>
      <c r="AY48" s="7"/>
      <c r="AZ48" s="7"/>
      <c r="BA48" s="7"/>
    </row>
    <row r="49" spans="2:53" ht="17.25" customHeight="1">
      <c r="B49" s="64">
        <v>36</v>
      </c>
      <c r="C49" s="65" t="s">
        <v>184</v>
      </c>
      <c r="D49" s="177" t="s">
        <v>167</v>
      </c>
      <c r="E49" s="156"/>
      <c r="F49" s="160">
        <v>298.3</v>
      </c>
      <c r="G49" s="156">
        <v>0.04057186333796947</v>
      </c>
      <c r="H49" s="160" t="s">
        <v>167</v>
      </c>
      <c r="I49" s="156"/>
      <c r="J49" s="160" t="s">
        <v>167</v>
      </c>
      <c r="K49" s="156"/>
      <c r="L49" s="157">
        <v>298.3</v>
      </c>
      <c r="M49" s="178">
        <v>0.023741922831508038</v>
      </c>
      <c r="N49" s="177" t="s">
        <v>167</v>
      </c>
      <c r="O49" s="161"/>
      <c r="P49" s="160">
        <v>115.27768999999999</v>
      </c>
      <c r="Q49" s="161">
        <v>0.004780655123301074</v>
      </c>
      <c r="R49" s="160" t="s">
        <v>167</v>
      </c>
      <c r="S49" s="161"/>
      <c r="T49" s="160" t="s">
        <v>167</v>
      </c>
      <c r="U49" s="161"/>
      <c r="V49" s="71">
        <v>115.27768999999999</v>
      </c>
      <c r="W49" s="66">
        <v>0.0024040405488711604</v>
      </c>
      <c r="X49" s="68">
        <v>8989.140987522489</v>
      </c>
      <c r="Y49" s="69">
        <v>0.002914731987933923</v>
      </c>
      <c r="AB49" s="42"/>
      <c r="AC49" s="61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W49" s="7"/>
      <c r="AX49" s="7"/>
      <c r="AY49" s="7"/>
      <c r="AZ49" s="7"/>
      <c r="BA49" s="7"/>
    </row>
    <row r="50" spans="2:53" ht="17.25" customHeight="1" thickBot="1">
      <c r="B50" s="360">
        <v>37</v>
      </c>
      <c r="C50" s="361" t="s">
        <v>34</v>
      </c>
      <c r="D50" s="362">
        <v>4.7</v>
      </c>
      <c r="E50" s="363">
        <v>0.0009645701085469737</v>
      </c>
      <c r="F50" s="364" t="s">
        <v>167</v>
      </c>
      <c r="G50" s="363"/>
      <c r="H50" s="364" t="s">
        <v>167</v>
      </c>
      <c r="I50" s="363"/>
      <c r="J50" s="364" t="s">
        <v>167</v>
      </c>
      <c r="K50" s="363"/>
      <c r="L50" s="365">
        <v>4.7</v>
      </c>
      <c r="M50" s="366">
        <v>0.0003740765581900361</v>
      </c>
      <c r="N50" s="362">
        <v>17.871879999999997</v>
      </c>
      <c r="O50" s="367">
        <v>0.0007930839583487457</v>
      </c>
      <c r="P50" s="364" t="s">
        <v>167</v>
      </c>
      <c r="Q50" s="367"/>
      <c r="R50" s="364" t="s">
        <v>167</v>
      </c>
      <c r="S50" s="367"/>
      <c r="T50" s="364" t="s">
        <v>167</v>
      </c>
      <c r="U50" s="367"/>
      <c r="V50" s="368">
        <v>17.871879999999997</v>
      </c>
      <c r="W50" s="369">
        <v>0.000372706325088224</v>
      </c>
      <c r="X50" s="370">
        <v>8353.845735575485</v>
      </c>
      <c r="Y50" s="371">
        <v>0.002708737288862813</v>
      </c>
      <c r="AB50" s="42"/>
      <c r="AC50" s="61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W50" s="7"/>
      <c r="AX50" s="7"/>
      <c r="AY50" s="7"/>
      <c r="AZ50" s="7"/>
      <c r="BA50" s="7"/>
    </row>
    <row r="51" spans="2:53" ht="17.25" customHeight="1">
      <c r="B51" s="98"/>
      <c r="C51" s="65"/>
      <c r="D51" s="173"/>
      <c r="E51" s="372"/>
      <c r="F51" s="173"/>
      <c r="G51" s="372"/>
      <c r="H51" s="173"/>
      <c r="I51" s="372"/>
      <c r="J51" s="173"/>
      <c r="K51" s="372"/>
      <c r="L51" s="373"/>
      <c r="M51" s="374"/>
      <c r="N51" s="173"/>
      <c r="O51" s="374"/>
      <c r="P51" s="173"/>
      <c r="Q51" s="374"/>
      <c r="R51" s="173"/>
      <c r="S51" s="374"/>
      <c r="T51" s="173"/>
      <c r="U51" s="374"/>
      <c r="V51" s="373"/>
      <c r="W51" s="374"/>
      <c r="X51" s="375"/>
      <c r="Y51" s="372"/>
      <c r="AB51" s="42"/>
      <c r="AC51" s="61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W51" s="7"/>
      <c r="AX51" s="7"/>
      <c r="AY51" s="7"/>
      <c r="AZ51" s="7"/>
      <c r="BA51" s="7"/>
    </row>
    <row r="52" spans="2:53" ht="17.25" customHeight="1" thickBot="1">
      <c r="B52" s="98"/>
      <c r="C52" s="65"/>
      <c r="D52" s="173"/>
      <c r="E52" s="372"/>
      <c r="F52" s="173"/>
      <c r="G52" s="372"/>
      <c r="H52" s="173"/>
      <c r="I52" s="372"/>
      <c r="J52" s="173"/>
      <c r="K52" s="372"/>
      <c r="L52" s="373"/>
      <c r="M52" s="374"/>
      <c r="N52" s="173"/>
      <c r="O52" s="374"/>
      <c r="P52" s="173"/>
      <c r="Q52" s="374"/>
      <c r="R52" s="173"/>
      <c r="S52" s="374"/>
      <c r="T52" s="173"/>
      <c r="U52" s="374"/>
      <c r="V52" s="373"/>
      <c r="W52" s="374"/>
      <c r="X52" s="375"/>
      <c r="Y52" s="372"/>
      <c r="AB52" s="42"/>
      <c r="AC52" s="61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W52" s="7"/>
      <c r="AX52" s="7"/>
      <c r="AY52" s="7"/>
      <c r="AZ52" s="7"/>
      <c r="BA52" s="7"/>
    </row>
    <row r="53" spans="2:53" ht="17.25" customHeight="1">
      <c r="B53" s="406" t="s">
        <v>5</v>
      </c>
      <c r="C53" s="397" t="s">
        <v>10</v>
      </c>
      <c r="D53" s="399" t="s">
        <v>161</v>
      </c>
      <c r="E53" s="400"/>
      <c r="F53" s="400"/>
      <c r="G53" s="400"/>
      <c r="H53" s="400"/>
      <c r="I53" s="400"/>
      <c r="J53" s="400"/>
      <c r="K53" s="400"/>
      <c r="L53" s="400"/>
      <c r="M53" s="401"/>
      <c r="N53" s="399" t="s">
        <v>163</v>
      </c>
      <c r="O53" s="400"/>
      <c r="P53" s="400"/>
      <c r="Q53" s="400"/>
      <c r="R53" s="400"/>
      <c r="S53" s="400"/>
      <c r="T53" s="400"/>
      <c r="U53" s="400"/>
      <c r="V53" s="400"/>
      <c r="W53" s="401"/>
      <c r="X53" s="399" t="s">
        <v>152</v>
      </c>
      <c r="Y53" s="401"/>
      <c r="AB53" s="42"/>
      <c r="AC53" s="61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W53" s="7"/>
      <c r="AX53" s="7"/>
      <c r="AY53" s="7"/>
      <c r="AZ53" s="7"/>
      <c r="BA53" s="7"/>
    </row>
    <row r="54" spans="2:53" ht="17.25" customHeight="1">
      <c r="B54" s="407"/>
      <c r="C54" s="398"/>
      <c r="D54" s="181" t="s">
        <v>0</v>
      </c>
      <c r="E54" s="182" t="s">
        <v>6</v>
      </c>
      <c r="F54" s="183" t="s">
        <v>1</v>
      </c>
      <c r="G54" s="182" t="s">
        <v>6</v>
      </c>
      <c r="H54" s="183" t="s">
        <v>81</v>
      </c>
      <c r="I54" s="182" t="s">
        <v>6</v>
      </c>
      <c r="J54" s="185" t="s">
        <v>100</v>
      </c>
      <c r="K54" s="185" t="s">
        <v>6</v>
      </c>
      <c r="L54" s="183" t="s">
        <v>2</v>
      </c>
      <c r="M54" s="184" t="s">
        <v>6</v>
      </c>
      <c r="N54" s="181" t="s">
        <v>0</v>
      </c>
      <c r="O54" s="182" t="s">
        <v>6</v>
      </c>
      <c r="P54" s="183" t="s">
        <v>1</v>
      </c>
      <c r="Q54" s="182" t="s">
        <v>6</v>
      </c>
      <c r="R54" s="183" t="s">
        <v>81</v>
      </c>
      <c r="S54" s="182" t="s">
        <v>6</v>
      </c>
      <c r="T54" s="185" t="s">
        <v>100</v>
      </c>
      <c r="U54" s="185" t="s">
        <v>6</v>
      </c>
      <c r="V54" s="183" t="s">
        <v>2</v>
      </c>
      <c r="W54" s="184" t="s">
        <v>6</v>
      </c>
      <c r="X54" s="192" t="s">
        <v>31</v>
      </c>
      <c r="Y54" s="187" t="s">
        <v>6</v>
      </c>
      <c r="AB54" s="42"/>
      <c r="AC54" s="61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W54" s="7"/>
      <c r="AX54" s="7"/>
      <c r="AY54" s="7"/>
      <c r="AZ54" s="7"/>
      <c r="BA54" s="7"/>
    </row>
    <row r="55" spans="2:53" ht="17.25" customHeight="1">
      <c r="B55" s="193"/>
      <c r="C55" s="315"/>
      <c r="D55" s="181"/>
      <c r="E55" s="194"/>
      <c r="F55" s="195"/>
      <c r="G55" s="194"/>
      <c r="H55" s="195"/>
      <c r="I55" s="194"/>
      <c r="J55" s="196"/>
      <c r="K55" s="196"/>
      <c r="L55" s="195"/>
      <c r="M55" s="197"/>
      <c r="N55" s="181"/>
      <c r="O55" s="194"/>
      <c r="P55" s="195"/>
      <c r="Q55" s="194"/>
      <c r="R55" s="195"/>
      <c r="S55" s="194"/>
      <c r="T55" s="196"/>
      <c r="U55" s="196"/>
      <c r="V55" s="195"/>
      <c r="W55" s="197"/>
      <c r="X55" s="198"/>
      <c r="Y55" s="199"/>
      <c r="AB55" s="42"/>
      <c r="AC55" s="61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W55" s="7"/>
      <c r="AX55" s="7"/>
      <c r="AY55" s="7"/>
      <c r="AZ55" s="7"/>
      <c r="BA55" s="7"/>
    </row>
    <row r="56" spans="2:53" ht="17.25" customHeight="1">
      <c r="B56" s="64">
        <v>38</v>
      </c>
      <c r="C56" s="65" t="s">
        <v>127</v>
      </c>
      <c r="D56" s="177">
        <v>21.3</v>
      </c>
      <c r="E56" s="156">
        <v>0.004371349640861817</v>
      </c>
      <c r="F56" s="160" t="s">
        <v>167</v>
      </c>
      <c r="G56" s="156"/>
      <c r="H56" s="160" t="s">
        <v>167</v>
      </c>
      <c r="I56" s="156"/>
      <c r="J56" s="160" t="s">
        <v>167</v>
      </c>
      <c r="K56" s="156"/>
      <c r="L56" s="157">
        <v>21.3</v>
      </c>
      <c r="M56" s="178">
        <v>0.001695283125414419</v>
      </c>
      <c r="N56" s="177">
        <v>139.258575</v>
      </c>
      <c r="O56" s="161">
        <v>0.006179749522434445</v>
      </c>
      <c r="P56" s="160" t="s">
        <v>167</v>
      </c>
      <c r="Q56" s="161"/>
      <c r="R56" s="160" t="s">
        <v>167</v>
      </c>
      <c r="S56" s="161"/>
      <c r="T56" s="160" t="s">
        <v>167</v>
      </c>
      <c r="U56" s="161"/>
      <c r="V56" s="71">
        <v>139.258575</v>
      </c>
      <c r="W56" s="66">
        <v>0.0029041461628699855</v>
      </c>
      <c r="X56" s="67">
        <v>7218.366463087279</v>
      </c>
      <c r="Y56" s="69">
        <v>0.002340557752937047</v>
      </c>
      <c r="AB56" s="42"/>
      <c r="AC56" s="61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W56" s="7"/>
      <c r="AX56" s="7"/>
      <c r="AY56" s="7"/>
      <c r="AZ56" s="7"/>
      <c r="BA56" s="7"/>
    </row>
    <row r="57" spans="2:53" ht="17.25" customHeight="1">
      <c r="B57" s="64">
        <v>39</v>
      </c>
      <c r="C57" s="65" t="s">
        <v>130</v>
      </c>
      <c r="D57" s="177" t="s">
        <v>167</v>
      </c>
      <c r="E57" s="156"/>
      <c r="F57" s="160" t="s">
        <v>167</v>
      </c>
      <c r="G57" s="156"/>
      <c r="H57" s="160">
        <v>16</v>
      </c>
      <c r="I57" s="156">
        <v>0.16</v>
      </c>
      <c r="J57" s="160" t="s">
        <v>167</v>
      </c>
      <c r="K57" s="156"/>
      <c r="L57" s="157">
        <v>16</v>
      </c>
      <c r="M57" s="178">
        <v>0.0012734521129873569</v>
      </c>
      <c r="N57" s="177" t="s">
        <v>167</v>
      </c>
      <c r="O57" s="161"/>
      <c r="P57" s="160" t="s">
        <v>167</v>
      </c>
      <c r="Q57" s="161"/>
      <c r="R57" s="160">
        <v>49.08948199999999</v>
      </c>
      <c r="S57" s="161">
        <v>0.2036835629559529</v>
      </c>
      <c r="T57" s="160" t="s">
        <v>167</v>
      </c>
      <c r="U57" s="161"/>
      <c r="V57" s="71">
        <v>49.08948199999999</v>
      </c>
      <c r="W57" s="66">
        <v>0.001023728921451158</v>
      </c>
      <c r="X57" s="67">
        <v>6284.824187095526</v>
      </c>
      <c r="Y57" s="69">
        <v>0.002037856356029516</v>
      </c>
      <c r="AB57" s="42"/>
      <c r="AC57" s="61"/>
      <c r="AD57" s="6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W57" s="7"/>
      <c r="AX57" s="7"/>
      <c r="AY57" s="7"/>
      <c r="AZ57" s="7"/>
      <c r="BA57" s="7"/>
    </row>
    <row r="58" spans="2:53" ht="17.25" customHeight="1">
      <c r="B58" s="64">
        <v>40</v>
      </c>
      <c r="C58" s="65" t="s">
        <v>124</v>
      </c>
      <c r="D58" s="177">
        <v>20</v>
      </c>
      <c r="E58" s="156">
        <v>0.004104553653391378</v>
      </c>
      <c r="F58" s="160">
        <v>0.31</v>
      </c>
      <c r="G58" s="156">
        <v>4.216318348900615E-05</v>
      </c>
      <c r="H58" s="160" t="s">
        <v>167</v>
      </c>
      <c r="I58" s="156"/>
      <c r="J58" s="160" t="s">
        <v>167</v>
      </c>
      <c r="K58" s="156"/>
      <c r="L58" s="157">
        <v>20.31</v>
      </c>
      <c r="M58" s="178">
        <v>0.0016164882759233262</v>
      </c>
      <c r="N58" s="177">
        <v>77.531072</v>
      </c>
      <c r="O58" s="161">
        <v>0.003440524974249022</v>
      </c>
      <c r="P58" s="160" t="s">
        <v>167</v>
      </c>
      <c r="Q58" s="161"/>
      <c r="R58" s="160" t="s">
        <v>167</v>
      </c>
      <c r="S58" s="161"/>
      <c r="T58" s="160" t="s">
        <v>167</v>
      </c>
      <c r="U58" s="161"/>
      <c r="V58" s="71">
        <v>77.531072</v>
      </c>
      <c r="W58" s="66">
        <v>0.0016168596099162766</v>
      </c>
      <c r="X58" s="67">
        <v>5812.453378905938</v>
      </c>
      <c r="Y58" s="69">
        <v>0.0018846899626324685</v>
      </c>
      <c r="AB58" s="42"/>
      <c r="AC58" s="61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W58" s="7"/>
      <c r="AX58" s="7"/>
      <c r="AY58" s="7"/>
      <c r="AZ58" s="7"/>
      <c r="BA58" s="7"/>
    </row>
    <row r="59" spans="2:53" ht="17.25" customHeight="1">
      <c r="B59" s="64">
        <v>41</v>
      </c>
      <c r="C59" s="65" t="s">
        <v>113</v>
      </c>
      <c r="D59" s="177" t="s">
        <v>167</v>
      </c>
      <c r="E59" s="156"/>
      <c r="F59" s="160">
        <v>23</v>
      </c>
      <c r="G59" s="156">
        <v>0.0031282361943456177</v>
      </c>
      <c r="H59" s="160" t="s">
        <v>167</v>
      </c>
      <c r="I59" s="156"/>
      <c r="J59" s="160" t="s">
        <v>167</v>
      </c>
      <c r="K59" s="156"/>
      <c r="L59" s="157">
        <v>23</v>
      </c>
      <c r="M59" s="178">
        <v>0.0018305874124193257</v>
      </c>
      <c r="N59" s="177" t="s">
        <v>167</v>
      </c>
      <c r="O59" s="161"/>
      <c r="P59" s="160">
        <v>85.99850500000001</v>
      </c>
      <c r="Q59" s="161">
        <v>0.0035664246353694557</v>
      </c>
      <c r="R59" s="160" t="s">
        <v>167</v>
      </c>
      <c r="S59" s="161"/>
      <c r="T59" s="160" t="s">
        <v>167</v>
      </c>
      <c r="U59" s="161"/>
      <c r="V59" s="71">
        <v>85.99850500000001</v>
      </c>
      <c r="W59" s="66">
        <v>0.0017934423665350969</v>
      </c>
      <c r="X59" s="67">
        <v>5030.022835179529</v>
      </c>
      <c r="Y59" s="69">
        <v>0.001630986595725499</v>
      </c>
      <c r="AB59" s="42"/>
      <c r="AC59" s="61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W59" s="7"/>
      <c r="AX59" s="7"/>
      <c r="AY59" s="7"/>
      <c r="AZ59" s="7"/>
      <c r="BA59" s="7"/>
    </row>
    <row r="60" spans="2:53" ht="17.25" customHeight="1">
      <c r="B60" s="64">
        <v>42</v>
      </c>
      <c r="C60" s="65" t="s">
        <v>85</v>
      </c>
      <c r="D60" s="177" t="s">
        <v>167</v>
      </c>
      <c r="E60" s="156"/>
      <c r="F60" s="160">
        <v>31.48</v>
      </c>
      <c r="G60" s="156">
        <v>0.0042816032781739155</v>
      </c>
      <c r="H60" s="160" t="s">
        <v>167</v>
      </c>
      <c r="I60" s="156"/>
      <c r="J60" s="160" t="s">
        <v>167</v>
      </c>
      <c r="K60" s="156"/>
      <c r="L60" s="157">
        <v>31.48</v>
      </c>
      <c r="M60" s="178">
        <v>0.002505517032302625</v>
      </c>
      <c r="N60" s="177" t="s">
        <v>167</v>
      </c>
      <c r="O60" s="161"/>
      <c r="P60" s="160">
        <v>112.48132700000002</v>
      </c>
      <c r="Q60" s="161">
        <v>0.0046646877830242225</v>
      </c>
      <c r="R60" s="160" t="s">
        <v>167</v>
      </c>
      <c r="S60" s="161"/>
      <c r="T60" s="160" t="s">
        <v>167</v>
      </c>
      <c r="U60" s="161"/>
      <c r="V60" s="71">
        <v>112.48132700000002</v>
      </c>
      <c r="W60" s="66">
        <v>0.0023457242342281195</v>
      </c>
      <c r="X60" s="67">
        <v>3691.149893611799</v>
      </c>
      <c r="Y60" s="69">
        <v>0.0011968565942066097</v>
      </c>
      <c r="AB60" s="42"/>
      <c r="AC60" s="61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W60" s="7"/>
      <c r="AX60" s="7"/>
      <c r="AY60" s="7"/>
      <c r="AZ60" s="7"/>
      <c r="BA60" s="7"/>
    </row>
    <row r="61" spans="2:53" ht="15" customHeight="1">
      <c r="B61" s="64">
        <v>43</v>
      </c>
      <c r="C61" s="65" t="s">
        <v>42</v>
      </c>
      <c r="D61" s="177" t="s">
        <v>167</v>
      </c>
      <c r="E61" s="156"/>
      <c r="F61" s="160">
        <v>4.8</v>
      </c>
      <c r="G61" s="156">
        <v>0.0006528492927329985</v>
      </c>
      <c r="H61" s="160" t="s">
        <v>167</v>
      </c>
      <c r="I61" s="156"/>
      <c r="J61" s="160" t="s">
        <v>167</v>
      </c>
      <c r="K61" s="156"/>
      <c r="L61" s="157">
        <v>4.8</v>
      </c>
      <c r="M61" s="178">
        <v>0.0003820356338962071</v>
      </c>
      <c r="N61" s="177" t="s">
        <v>167</v>
      </c>
      <c r="O61" s="161"/>
      <c r="P61" s="160">
        <v>31.291864999999998</v>
      </c>
      <c r="Q61" s="161">
        <v>0.0012976978869883285</v>
      </c>
      <c r="R61" s="160" t="s">
        <v>167</v>
      </c>
      <c r="S61" s="161"/>
      <c r="T61" s="160" t="s">
        <v>167</v>
      </c>
      <c r="U61" s="161"/>
      <c r="V61" s="71">
        <v>31.291864999999998</v>
      </c>
      <c r="W61" s="66">
        <v>0.0006525713024766739</v>
      </c>
      <c r="X61" s="67">
        <v>3551.153797721763</v>
      </c>
      <c r="Y61" s="69">
        <v>0.0011514628130385367</v>
      </c>
      <c r="AB61" s="42"/>
      <c r="AC61" s="61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W61" s="7"/>
      <c r="AX61" s="7"/>
      <c r="AY61" s="7"/>
      <c r="AZ61" s="7"/>
      <c r="BA61" s="7"/>
    </row>
    <row r="62" spans="2:53" ht="15.75" customHeight="1">
      <c r="B62" s="64">
        <v>44</v>
      </c>
      <c r="C62" s="65" t="s">
        <v>36</v>
      </c>
      <c r="D62" s="177">
        <v>10.4</v>
      </c>
      <c r="E62" s="156">
        <v>0.002134367899763516</v>
      </c>
      <c r="F62" s="160" t="s">
        <v>167</v>
      </c>
      <c r="G62" s="156"/>
      <c r="H62" s="160" t="s">
        <v>167</v>
      </c>
      <c r="I62" s="156"/>
      <c r="J62" s="160" t="s">
        <v>167</v>
      </c>
      <c r="K62" s="156"/>
      <c r="L62" s="157">
        <v>10.4</v>
      </c>
      <c r="M62" s="178">
        <v>0.000827743873441782</v>
      </c>
      <c r="N62" s="177">
        <v>49.854632</v>
      </c>
      <c r="O62" s="161">
        <v>0.0022123530870048398</v>
      </c>
      <c r="P62" s="160" t="s">
        <v>167</v>
      </c>
      <c r="Q62" s="161"/>
      <c r="R62" s="160" t="s">
        <v>167</v>
      </c>
      <c r="S62" s="161"/>
      <c r="T62" s="160" t="s">
        <v>167</v>
      </c>
      <c r="U62" s="161"/>
      <c r="V62" s="71">
        <v>49.854632</v>
      </c>
      <c r="W62" s="66">
        <v>0.0010396856224049052</v>
      </c>
      <c r="X62" s="67">
        <v>3505.131673037769</v>
      </c>
      <c r="Y62" s="69">
        <v>0.0011365401236341408</v>
      </c>
      <c r="AB62" s="42"/>
      <c r="AC62" s="61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W62" s="7"/>
      <c r="AX62" s="7"/>
      <c r="AY62" s="7"/>
      <c r="AZ62" s="7"/>
      <c r="BA62" s="7"/>
    </row>
    <row r="63" spans="2:53" ht="16.5" customHeight="1">
      <c r="B63" s="64">
        <v>45</v>
      </c>
      <c r="C63" s="65" t="s">
        <v>41</v>
      </c>
      <c r="D63" s="177">
        <v>12.6</v>
      </c>
      <c r="E63" s="156">
        <v>0.0025858688016365677</v>
      </c>
      <c r="F63" s="160" t="s">
        <v>167</v>
      </c>
      <c r="G63" s="156"/>
      <c r="H63" s="160" t="s">
        <v>167</v>
      </c>
      <c r="I63" s="156"/>
      <c r="J63" s="160" t="s">
        <v>167</v>
      </c>
      <c r="K63" s="156"/>
      <c r="L63" s="157">
        <v>12.6</v>
      </c>
      <c r="M63" s="178">
        <v>0.0010028435389775436</v>
      </c>
      <c r="N63" s="177">
        <v>60.96809400000001</v>
      </c>
      <c r="O63" s="161">
        <v>0.002705524954425524</v>
      </c>
      <c r="P63" s="160" t="s">
        <v>167</v>
      </c>
      <c r="Q63" s="161"/>
      <c r="R63" s="160" t="s">
        <v>167</v>
      </c>
      <c r="S63" s="161"/>
      <c r="T63" s="160" t="s">
        <v>167</v>
      </c>
      <c r="U63" s="161"/>
      <c r="V63" s="71">
        <v>60.96809400000001</v>
      </c>
      <c r="W63" s="66">
        <v>0.0012714495767861807</v>
      </c>
      <c r="X63" s="67">
        <v>2992.2267910180776</v>
      </c>
      <c r="Y63" s="69">
        <v>0.0009702305431675091</v>
      </c>
      <c r="AB63" s="42"/>
      <c r="AC63" s="61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W63" s="7"/>
      <c r="AX63" s="7"/>
      <c r="AY63" s="7"/>
      <c r="AZ63" s="7"/>
      <c r="BA63" s="7"/>
    </row>
    <row r="64" spans="2:53" ht="17.25" customHeight="1">
      <c r="B64" s="64">
        <v>46</v>
      </c>
      <c r="C64" s="65" t="s">
        <v>38</v>
      </c>
      <c r="D64" s="177" t="s">
        <v>167</v>
      </c>
      <c r="E64" s="156"/>
      <c r="F64" s="160">
        <v>14.91</v>
      </c>
      <c r="G64" s="156">
        <v>0.0020279131155518763</v>
      </c>
      <c r="H64" s="160" t="s">
        <v>167</v>
      </c>
      <c r="I64" s="156"/>
      <c r="J64" s="160" t="s">
        <v>167</v>
      </c>
      <c r="K64" s="156"/>
      <c r="L64" s="157">
        <v>14.91</v>
      </c>
      <c r="M64" s="178">
        <v>0.0011866981877900933</v>
      </c>
      <c r="N64" s="177" t="s">
        <v>167</v>
      </c>
      <c r="O64" s="161"/>
      <c r="P64" s="160">
        <v>66.286637</v>
      </c>
      <c r="Q64" s="161">
        <v>0.002748958196338325</v>
      </c>
      <c r="R64" s="160" t="s">
        <v>167</v>
      </c>
      <c r="S64" s="161"/>
      <c r="T64" s="160" t="s">
        <v>167</v>
      </c>
      <c r="U64" s="161"/>
      <c r="V64" s="71">
        <v>66.286637</v>
      </c>
      <c r="W64" s="66">
        <v>0.0013823642995995443</v>
      </c>
      <c r="X64" s="67">
        <v>2837.49399590007</v>
      </c>
      <c r="Y64" s="69">
        <v>0.0009200583823193361</v>
      </c>
      <c r="AB64" s="42"/>
      <c r="AC64" s="61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W64" s="7"/>
      <c r="AX64" s="7"/>
      <c r="AY64" s="7"/>
      <c r="AZ64" s="7"/>
      <c r="BA64" s="7"/>
    </row>
    <row r="65" spans="2:53" ht="17.25" customHeight="1">
      <c r="B65" s="64">
        <v>47</v>
      </c>
      <c r="C65" s="65" t="s">
        <v>126</v>
      </c>
      <c r="D65" s="177">
        <v>3.97</v>
      </c>
      <c r="E65" s="156">
        <v>0.0008147539001981884</v>
      </c>
      <c r="F65" s="160" t="s">
        <v>167</v>
      </c>
      <c r="G65" s="156"/>
      <c r="H65" s="160" t="s">
        <v>167</v>
      </c>
      <c r="I65" s="156"/>
      <c r="J65" s="160" t="s">
        <v>167</v>
      </c>
      <c r="K65" s="156"/>
      <c r="L65" s="157">
        <v>3.97</v>
      </c>
      <c r="M65" s="178">
        <v>0.00031597530553498796</v>
      </c>
      <c r="N65" s="177">
        <v>26.2621</v>
      </c>
      <c r="O65" s="161">
        <v>0.0011654090237037513</v>
      </c>
      <c r="P65" s="160" t="s">
        <v>167</v>
      </c>
      <c r="Q65" s="161"/>
      <c r="R65" s="160" t="s">
        <v>167</v>
      </c>
      <c r="S65" s="161"/>
      <c r="T65" s="160" t="s">
        <v>167</v>
      </c>
      <c r="U65" s="161"/>
      <c r="V65" s="71">
        <v>26.2621</v>
      </c>
      <c r="W65" s="66">
        <v>0.0005476788552798838</v>
      </c>
      <c r="X65" s="67">
        <v>1687.4456187899789</v>
      </c>
      <c r="Y65" s="69">
        <v>0.0005471548093208499</v>
      </c>
      <c r="AB65" s="42"/>
      <c r="AC65" s="61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W65" s="7"/>
      <c r="AX65" s="7"/>
      <c r="AY65" s="7"/>
      <c r="AZ65" s="7"/>
      <c r="BA65" s="7"/>
    </row>
    <row r="66" spans="2:53" ht="17.25" customHeight="1">
      <c r="B66" s="64">
        <v>48</v>
      </c>
      <c r="C66" s="65" t="s">
        <v>118</v>
      </c>
      <c r="D66" s="177">
        <v>1.65</v>
      </c>
      <c r="E66" s="156">
        <v>0.00033862567640478863</v>
      </c>
      <c r="F66" s="160" t="s">
        <v>167</v>
      </c>
      <c r="G66" s="156"/>
      <c r="H66" s="160" t="s">
        <v>167</v>
      </c>
      <c r="I66" s="156"/>
      <c r="J66" s="160" t="s">
        <v>167</v>
      </c>
      <c r="K66" s="156"/>
      <c r="L66" s="157">
        <v>1.65</v>
      </c>
      <c r="M66" s="178">
        <v>0.0001313247491518212</v>
      </c>
      <c r="N66" s="177">
        <v>9.522005000000002</v>
      </c>
      <c r="O66" s="161">
        <v>0.00042254924590007047</v>
      </c>
      <c r="P66" s="160" t="s">
        <v>167</v>
      </c>
      <c r="Q66" s="161"/>
      <c r="R66" s="160" t="s">
        <v>167</v>
      </c>
      <c r="S66" s="161"/>
      <c r="T66" s="160" t="s">
        <v>167</v>
      </c>
      <c r="U66" s="161"/>
      <c r="V66" s="71">
        <v>9.522005000000002</v>
      </c>
      <c r="W66" s="66">
        <v>0.00019857516338637546</v>
      </c>
      <c r="X66" s="67">
        <v>1600.2195317673784</v>
      </c>
      <c r="Y66" s="69">
        <v>0.0005188717212727278</v>
      </c>
      <c r="AB66" s="42"/>
      <c r="AC66" s="61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W66" s="7"/>
      <c r="AX66" s="7"/>
      <c r="AY66" s="7"/>
      <c r="AZ66" s="7"/>
      <c r="BA66" s="7"/>
    </row>
    <row r="67" spans="2:53" ht="16.5" customHeight="1">
      <c r="B67" s="64">
        <v>49</v>
      </c>
      <c r="C67" s="65" t="s">
        <v>120</v>
      </c>
      <c r="D67" s="177" t="s">
        <v>167</v>
      </c>
      <c r="E67" s="156"/>
      <c r="F67" s="160">
        <v>3.2</v>
      </c>
      <c r="G67" s="156">
        <v>0.000435232861821999</v>
      </c>
      <c r="H67" s="160" t="s">
        <v>167</v>
      </c>
      <c r="I67" s="156"/>
      <c r="J67" s="160" t="s">
        <v>167</v>
      </c>
      <c r="K67" s="156"/>
      <c r="L67" s="157">
        <v>3.2</v>
      </c>
      <c r="M67" s="178">
        <v>0.0002546904225974714</v>
      </c>
      <c r="N67" s="177" t="s">
        <v>167</v>
      </c>
      <c r="O67" s="161"/>
      <c r="P67" s="160">
        <v>19.885977999999998</v>
      </c>
      <c r="Q67" s="161">
        <v>0.0008246869156343474</v>
      </c>
      <c r="R67" s="160" t="s">
        <v>167</v>
      </c>
      <c r="S67" s="161"/>
      <c r="T67" s="160" t="s">
        <v>167</v>
      </c>
      <c r="U67" s="161"/>
      <c r="V67" s="71">
        <v>19.885977999999998</v>
      </c>
      <c r="W67" s="66">
        <v>0.00041470901668796295</v>
      </c>
      <c r="X67" s="67">
        <v>1536.8290615312574</v>
      </c>
      <c r="Y67" s="69">
        <v>0.0004983173399826954</v>
      </c>
      <c r="AB67" s="42"/>
      <c r="AC67" s="61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W67" s="7"/>
      <c r="AX67" s="7"/>
      <c r="AY67" s="7"/>
      <c r="AZ67" s="7"/>
      <c r="BA67" s="7"/>
    </row>
    <row r="68" spans="2:53" ht="17.25" customHeight="1">
      <c r="B68" s="64">
        <v>50</v>
      </c>
      <c r="C68" s="65" t="s">
        <v>121</v>
      </c>
      <c r="D68" s="177">
        <v>5</v>
      </c>
      <c r="E68" s="156">
        <v>0.0010261384133478445</v>
      </c>
      <c r="F68" s="160" t="s">
        <v>167</v>
      </c>
      <c r="G68" s="156"/>
      <c r="H68" s="160" t="s">
        <v>167</v>
      </c>
      <c r="I68" s="156"/>
      <c r="J68" s="160" t="s">
        <v>167</v>
      </c>
      <c r="K68" s="156"/>
      <c r="L68" s="157">
        <v>5</v>
      </c>
      <c r="M68" s="178">
        <v>0.0003979537853085491</v>
      </c>
      <c r="N68" s="177">
        <v>29.232010000000002</v>
      </c>
      <c r="O68" s="161">
        <v>0.001297201984418546</v>
      </c>
      <c r="P68" s="160" t="s">
        <v>167</v>
      </c>
      <c r="Q68" s="161"/>
      <c r="R68" s="160" t="s">
        <v>167</v>
      </c>
      <c r="S68" s="161"/>
      <c r="T68" s="160" t="s">
        <v>167</v>
      </c>
      <c r="U68" s="161"/>
      <c r="V68" s="71">
        <v>29.232010000000002</v>
      </c>
      <c r="W68" s="66">
        <v>0.0006096143786799272</v>
      </c>
      <c r="X68" s="67">
        <v>1506.1539635196386</v>
      </c>
      <c r="Y68" s="69">
        <v>0.000488370929137479</v>
      </c>
      <c r="AB68" s="42"/>
      <c r="AC68" s="61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W68" s="7"/>
      <c r="AX68" s="7"/>
      <c r="AY68" s="7"/>
      <c r="AZ68" s="7"/>
      <c r="BA68" s="7"/>
    </row>
    <row r="69" spans="2:53" ht="17.25" customHeight="1">
      <c r="B69" s="64">
        <v>51</v>
      </c>
      <c r="C69" s="65" t="s">
        <v>87</v>
      </c>
      <c r="D69" s="177">
        <v>4.155</v>
      </c>
      <c r="E69" s="156">
        <v>0.0008527210214920588</v>
      </c>
      <c r="F69" s="160" t="s">
        <v>167</v>
      </c>
      <c r="G69" s="156"/>
      <c r="H69" s="160" t="s">
        <v>167</v>
      </c>
      <c r="I69" s="156"/>
      <c r="J69" s="160" t="s">
        <v>167</v>
      </c>
      <c r="K69" s="156"/>
      <c r="L69" s="157">
        <v>4.155</v>
      </c>
      <c r="M69" s="178">
        <v>0.00033069959559140427</v>
      </c>
      <c r="N69" s="177">
        <v>18.614846999999997</v>
      </c>
      <c r="O69" s="161">
        <v>0.0008260539206181037</v>
      </c>
      <c r="P69" s="160" t="s">
        <v>167</v>
      </c>
      <c r="Q69" s="161"/>
      <c r="R69" s="160" t="s">
        <v>167</v>
      </c>
      <c r="S69" s="161"/>
      <c r="T69" s="160" t="s">
        <v>167</v>
      </c>
      <c r="U69" s="161"/>
      <c r="V69" s="71">
        <v>18.614846999999997</v>
      </c>
      <c r="W69" s="66">
        <v>0.00038820041413939395</v>
      </c>
      <c r="X69" s="67">
        <v>1244.7309063993794</v>
      </c>
      <c r="Y69" s="69">
        <v>0.00040360441495891934</v>
      </c>
      <c r="AB69" s="42"/>
      <c r="AC69" s="61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W69" s="7"/>
      <c r="AX69" s="7"/>
      <c r="AY69" s="7"/>
      <c r="AZ69" s="7"/>
      <c r="BA69" s="7"/>
    </row>
    <row r="70" spans="2:53" ht="17.25" customHeight="1">
      <c r="B70" s="64">
        <v>52</v>
      </c>
      <c r="C70" s="65" t="s">
        <v>129</v>
      </c>
      <c r="D70" s="177">
        <v>3.8</v>
      </c>
      <c r="E70" s="156">
        <v>0.0007798651941443616</v>
      </c>
      <c r="F70" s="160" t="s">
        <v>167</v>
      </c>
      <c r="G70" s="156"/>
      <c r="H70" s="160" t="s">
        <v>167</v>
      </c>
      <c r="I70" s="156"/>
      <c r="J70" s="160" t="s">
        <v>167</v>
      </c>
      <c r="K70" s="156"/>
      <c r="L70" s="157">
        <v>3.8</v>
      </c>
      <c r="M70" s="178">
        <v>0.0003024448768344973</v>
      </c>
      <c r="N70" s="177">
        <v>19.037854</v>
      </c>
      <c r="O70" s="161">
        <v>0.0008448253126579578</v>
      </c>
      <c r="P70" s="160" t="s">
        <v>167</v>
      </c>
      <c r="Q70" s="161"/>
      <c r="R70" s="160" t="s">
        <v>167</v>
      </c>
      <c r="S70" s="161"/>
      <c r="T70" s="160" t="s">
        <v>167</v>
      </c>
      <c r="U70" s="161"/>
      <c r="V70" s="71">
        <v>19.037854</v>
      </c>
      <c r="W70" s="66">
        <v>0.0003970219474339659</v>
      </c>
      <c r="X70" s="67">
        <v>1143.0993506547788</v>
      </c>
      <c r="Y70" s="69">
        <v>0.0003706503488336398</v>
      </c>
      <c r="AB70" s="42"/>
      <c r="AC70" s="61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W70" s="7"/>
      <c r="AX70" s="7"/>
      <c r="AY70" s="7"/>
      <c r="AZ70" s="7"/>
      <c r="BA70" s="7"/>
    </row>
    <row r="71" spans="2:53" ht="17.25" customHeight="1">
      <c r="B71" s="64">
        <v>53</v>
      </c>
      <c r="C71" s="65" t="s">
        <v>159</v>
      </c>
      <c r="D71" s="177">
        <v>20</v>
      </c>
      <c r="E71" s="156">
        <v>0.004104553653391378</v>
      </c>
      <c r="F71" s="160" t="s">
        <v>167</v>
      </c>
      <c r="G71" s="156"/>
      <c r="H71" s="160" t="s">
        <v>167</v>
      </c>
      <c r="I71" s="156"/>
      <c r="J71" s="160" t="s">
        <v>167</v>
      </c>
      <c r="K71" s="156"/>
      <c r="L71" s="157">
        <v>20</v>
      </c>
      <c r="M71" s="178">
        <v>0.0015918151412341963</v>
      </c>
      <c r="N71" s="177">
        <v>36.57539</v>
      </c>
      <c r="O71" s="161">
        <v>0.0016230723952571937</v>
      </c>
      <c r="P71" s="160" t="s">
        <v>167</v>
      </c>
      <c r="Q71" s="161"/>
      <c r="R71" s="160" t="s">
        <v>167</v>
      </c>
      <c r="S71" s="161"/>
      <c r="T71" s="160" t="s">
        <v>167</v>
      </c>
      <c r="U71" s="161"/>
      <c r="V71" s="71">
        <v>36.57539</v>
      </c>
      <c r="W71" s="66">
        <v>0.0007627557478882233</v>
      </c>
      <c r="X71" s="67">
        <v>926.1918680707838</v>
      </c>
      <c r="Y71" s="69">
        <v>0.000300318024667475</v>
      </c>
      <c r="AB71" s="42"/>
      <c r="AC71" s="61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W71" s="7"/>
      <c r="AX71" s="7"/>
      <c r="AY71" s="7"/>
      <c r="AZ71" s="7"/>
      <c r="BA71" s="7"/>
    </row>
    <row r="72" spans="2:53" ht="17.25" customHeight="1">
      <c r="B72" s="64">
        <v>54</v>
      </c>
      <c r="C72" s="65" t="s">
        <v>115</v>
      </c>
      <c r="D72" s="177">
        <v>6.42</v>
      </c>
      <c r="E72" s="156">
        <v>0.001317561722738632</v>
      </c>
      <c r="F72" s="160" t="s">
        <v>167</v>
      </c>
      <c r="G72" s="156"/>
      <c r="H72" s="160" t="s">
        <v>167</v>
      </c>
      <c r="I72" s="156"/>
      <c r="J72" s="160" t="s">
        <v>167</v>
      </c>
      <c r="K72" s="156"/>
      <c r="L72" s="157">
        <v>6.42</v>
      </c>
      <c r="M72" s="178">
        <v>0.000510972660336177</v>
      </c>
      <c r="N72" s="177">
        <v>20.292207999999995</v>
      </c>
      <c r="O72" s="161">
        <v>0.0009004886248271633</v>
      </c>
      <c r="P72" s="160" t="s">
        <v>167</v>
      </c>
      <c r="Q72" s="161"/>
      <c r="R72" s="160" t="s">
        <v>167</v>
      </c>
      <c r="S72" s="161"/>
      <c r="T72" s="160" t="s">
        <v>167</v>
      </c>
      <c r="U72" s="161"/>
      <c r="V72" s="71">
        <v>20.292207999999995</v>
      </c>
      <c r="W72" s="66">
        <v>0.00042318067666109326</v>
      </c>
      <c r="X72" s="67">
        <v>896.8575447932749</v>
      </c>
      <c r="Y72" s="69">
        <v>0.0002908063604806487</v>
      </c>
      <c r="AB72" s="42"/>
      <c r="AC72" s="61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W72" s="7"/>
      <c r="AX72" s="7"/>
      <c r="AY72" s="7"/>
      <c r="AZ72" s="7"/>
      <c r="BA72" s="7"/>
    </row>
    <row r="73" spans="2:53" ht="17.25" customHeight="1">
      <c r="B73" s="64">
        <v>55</v>
      </c>
      <c r="C73" s="65" t="s">
        <v>114</v>
      </c>
      <c r="D73" s="177">
        <v>3</v>
      </c>
      <c r="E73" s="156">
        <v>0.0006156830480087066</v>
      </c>
      <c r="F73" s="160" t="s">
        <v>167</v>
      </c>
      <c r="G73" s="156"/>
      <c r="H73" s="160" t="s">
        <v>167</v>
      </c>
      <c r="I73" s="156"/>
      <c r="J73" s="160" t="s">
        <v>167</v>
      </c>
      <c r="K73" s="156"/>
      <c r="L73" s="157">
        <v>3</v>
      </c>
      <c r="M73" s="178">
        <v>0.00023877227118512944</v>
      </c>
      <c r="N73" s="177">
        <v>8.855477</v>
      </c>
      <c r="O73" s="161">
        <v>0.00039297134673164084</v>
      </c>
      <c r="P73" s="160" t="s">
        <v>167</v>
      </c>
      <c r="Q73" s="161"/>
      <c r="R73" s="160" t="s">
        <v>167</v>
      </c>
      <c r="S73" s="161"/>
      <c r="T73" s="160" t="s">
        <v>167</v>
      </c>
      <c r="U73" s="161"/>
      <c r="V73" s="71">
        <v>8.855477</v>
      </c>
      <c r="W73" s="66">
        <v>0.00018467515950047178</v>
      </c>
      <c r="X73" s="67">
        <v>383.89798185979265</v>
      </c>
      <c r="Y73" s="69">
        <v>0.000124479049709333</v>
      </c>
      <c r="AB73" s="42"/>
      <c r="AC73" s="61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W73" s="7"/>
      <c r="AX73" s="7"/>
      <c r="AY73" s="7"/>
      <c r="AZ73" s="7"/>
      <c r="BA73" s="7"/>
    </row>
    <row r="74" spans="2:53" ht="17.25" customHeight="1">
      <c r="B74" s="64">
        <v>56</v>
      </c>
      <c r="C74" s="65" t="s">
        <v>139</v>
      </c>
      <c r="D74" s="177">
        <v>0.5920000000000001</v>
      </c>
      <c r="E74" s="156">
        <v>0.00012149478814038478</v>
      </c>
      <c r="F74" s="160" t="s">
        <v>167</v>
      </c>
      <c r="G74" s="156"/>
      <c r="H74" s="160" t="s">
        <v>167</v>
      </c>
      <c r="I74" s="156"/>
      <c r="J74" s="160" t="s">
        <v>167</v>
      </c>
      <c r="K74" s="156"/>
      <c r="L74" s="157">
        <v>0.5920000000000001</v>
      </c>
      <c r="M74" s="178">
        <v>4.711772818053221E-05</v>
      </c>
      <c r="N74" s="177">
        <v>3.9615350000000005</v>
      </c>
      <c r="O74" s="161">
        <v>0.00017579739003043324</v>
      </c>
      <c r="P74" s="160" t="s">
        <v>167</v>
      </c>
      <c r="Q74" s="161"/>
      <c r="R74" s="160" t="s">
        <v>167</v>
      </c>
      <c r="S74" s="161"/>
      <c r="T74" s="160" t="s">
        <v>167</v>
      </c>
      <c r="U74" s="161"/>
      <c r="V74" s="71">
        <v>3.9615350000000005</v>
      </c>
      <c r="W74" s="66">
        <v>8.261521180527051E-05</v>
      </c>
      <c r="X74" s="67">
        <v>156.98293596236908</v>
      </c>
      <c r="Y74" s="69">
        <v>5.090176977359985E-05</v>
      </c>
      <c r="AB74" s="42"/>
      <c r="AC74" s="61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W74" s="7"/>
      <c r="AX74" s="7"/>
      <c r="AY74" s="7"/>
      <c r="AZ74" s="7"/>
      <c r="BA74" s="7"/>
    </row>
    <row r="75" spans="2:53" ht="17.25" customHeight="1">
      <c r="B75" s="64">
        <v>57</v>
      </c>
      <c r="C75" s="65" t="s">
        <v>136</v>
      </c>
      <c r="D75" s="177" t="s">
        <v>167</v>
      </c>
      <c r="E75" s="156"/>
      <c r="F75" s="160">
        <v>37.5</v>
      </c>
      <c r="G75" s="156">
        <v>0.005100385099476551</v>
      </c>
      <c r="H75" s="160" t="s">
        <v>167</v>
      </c>
      <c r="I75" s="156"/>
      <c r="J75" s="160" t="s">
        <v>167</v>
      </c>
      <c r="K75" s="156"/>
      <c r="L75" s="157">
        <v>37.5</v>
      </c>
      <c r="M75" s="178">
        <v>0.002984653389814118</v>
      </c>
      <c r="N75" s="177" t="s">
        <v>167</v>
      </c>
      <c r="O75" s="161"/>
      <c r="P75" s="160">
        <v>0.527468</v>
      </c>
      <c r="Q75" s="161">
        <v>2.1874506650656963E-05</v>
      </c>
      <c r="R75" s="160" t="s">
        <v>167</v>
      </c>
      <c r="S75" s="161"/>
      <c r="T75" s="160" t="s">
        <v>167</v>
      </c>
      <c r="U75" s="161"/>
      <c r="V75" s="71">
        <v>0.527468</v>
      </c>
      <c r="W75" s="66">
        <v>1.0999998874300599E-05</v>
      </c>
      <c r="X75" s="67">
        <v>58.3534542931421</v>
      </c>
      <c r="Y75" s="69">
        <v>1.8921127176751366E-05</v>
      </c>
      <c r="AB75" s="42"/>
      <c r="AC75" s="61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W75" s="7"/>
      <c r="AX75" s="7"/>
      <c r="AY75" s="7"/>
      <c r="AZ75" s="7"/>
      <c r="BA75" s="7"/>
    </row>
    <row r="76" spans="2:53" ht="17.25" customHeight="1">
      <c r="B76" s="64">
        <v>58</v>
      </c>
      <c r="C76" s="65" t="s">
        <v>137</v>
      </c>
      <c r="D76" s="177">
        <v>0.6</v>
      </c>
      <c r="E76" s="156">
        <v>0.00012313660960174133</v>
      </c>
      <c r="F76" s="160" t="s">
        <v>167</v>
      </c>
      <c r="G76" s="156"/>
      <c r="H76" s="160" t="s">
        <v>167</v>
      </c>
      <c r="I76" s="156"/>
      <c r="J76" s="160" t="s">
        <v>167</v>
      </c>
      <c r="K76" s="156"/>
      <c r="L76" s="157">
        <v>0.6</v>
      </c>
      <c r="M76" s="178">
        <v>4.7754454237025886E-05</v>
      </c>
      <c r="N76" s="177">
        <v>0.18886</v>
      </c>
      <c r="O76" s="161">
        <v>8.380866275609737E-06</v>
      </c>
      <c r="P76" s="160" t="s">
        <v>167</v>
      </c>
      <c r="Q76" s="161"/>
      <c r="R76" s="160" t="s">
        <v>167</v>
      </c>
      <c r="S76" s="161"/>
      <c r="T76" s="160" t="s">
        <v>167</v>
      </c>
      <c r="U76" s="161"/>
      <c r="V76" s="71">
        <v>0.18886</v>
      </c>
      <c r="W76" s="66">
        <v>3.938551319512105E-06</v>
      </c>
      <c r="X76" s="67">
        <v>0</v>
      </c>
      <c r="Y76" s="69">
        <v>0</v>
      </c>
      <c r="AB76" s="42"/>
      <c r="AC76" s="61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W76" s="7"/>
      <c r="AX76" s="7"/>
      <c r="AY76" s="7"/>
      <c r="AZ76" s="7"/>
      <c r="BA76" s="7"/>
    </row>
    <row r="77" spans="2:53" ht="17.25" customHeight="1">
      <c r="B77" s="64">
        <v>59</v>
      </c>
      <c r="C77" s="65" t="s">
        <v>160</v>
      </c>
      <c r="D77" s="177" t="s">
        <v>167</v>
      </c>
      <c r="E77" s="156"/>
      <c r="F77" s="160">
        <v>65.71000000000001</v>
      </c>
      <c r="G77" s="156">
        <v>0.00893723479697611</v>
      </c>
      <c r="H77" s="160" t="s">
        <v>167</v>
      </c>
      <c r="I77" s="156"/>
      <c r="J77" s="160" t="s">
        <v>167</v>
      </c>
      <c r="K77" s="156"/>
      <c r="L77" s="157">
        <v>65.71000000000001</v>
      </c>
      <c r="M77" s="178">
        <v>0.005229908646524953</v>
      </c>
      <c r="N77" s="177" t="s">
        <v>167</v>
      </c>
      <c r="O77" s="161"/>
      <c r="P77" s="160">
        <v>2.8135490539620505</v>
      </c>
      <c r="Q77" s="161">
        <v>0.00011668005925068909</v>
      </c>
      <c r="R77" s="160" t="s">
        <v>167</v>
      </c>
      <c r="S77" s="161"/>
      <c r="T77" s="160" t="s">
        <v>167</v>
      </c>
      <c r="U77" s="161"/>
      <c r="V77" s="71">
        <v>2.8135490539620505</v>
      </c>
      <c r="W77" s="66">
        <v>5.8674718516330975E-05</v>
      </c>
      <c r="X77" s="67">
        <v>0</v>
      </c>
      <c r="Y77" s="69">
        <v>0</v>
      </c>
      <c r="AB77" s="42"/>
      <c r="AC77" s="61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W77" s="7"/>
      <c r="AX77" s="7"/>
      <c r="AY77" s="7"/>
      <c r="AZ77" s="7"/>
      <c r="BA77" s="7"/>
    </row>
    <row r="78" spans="2:53" ht="17.25" customHeight="1">
      <c r="B78" s="64">
        <v>60</v>
      </c>
      <c r="C78" s="65" t="s">
        <v>135</v>
      </c>
      <c r="D78" s="177" t="s">
        <v>167</v>
      </c>
      <c r="E78" s="156"/>
      <c r="F78" s="160">
        <v>201.5</v>
      </c>
      <c r="G78" s="156">
        <v>0.027406069267853998</v>
      </c>
      <c r="H78" s="160" t="s">
        <v>167</v>
      </c>
      <c r="I78" s="156"/>
      <c r="J78" s="160" t="s">
        <v>167</v>
      </c>
      <c r="K78" s="156"/>
      <c r="L78" s="157">
        <v>201.5</v>
      </c>
      <c r="M78" s="178">
        <v>0.01603753754793453</v>
      </c>
      <c r="N78" s="177" t="s">
        <v>167</v>
      </c>
      <c r="O78" s="161"/>
      <c r="P78" s="160">
        <v>24.308273999999997</v>
      </c>
      <c r="Q78" s="161">
        <v>0.0010080829572201378</v>
      </c>
      <c r="R78" s="160" t="s">
        <v>167</v>
      </c>
      <c r="S78" s="161"/>
      <c r="T78" s="160" t="s">
        <v>167</v>
      </c>
      <c r="U78" s="161"/>
      <c r="V78" s="71">
        <v>24.308273999999997</v>
      </c>
      <c r="W78" s="66">
        <v>0.0005069330966735242</v>
      </c>
      <c r="X78" s="67">
        <v>0</v>
      </c>
      <c r="Y78" s="69">
        <v>0</v>
      </c>
      <c r="AB78" s="42"/>
      <c r="AC78" s="61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W78" s="7"/>
      <c r="AX78" s="7"/>
      <c r="AY78" s="7"/>
      <c r="AZ78" s="7"/>
      <c r="BA78" s="7"/>
    </row>
    <row r="79" spans="2:53" ht="17.25" customHeight="1">
      <c r="B79" s="64">
        <v>61</v>
      </c>
      <c r="C79" s="65" t="s">
        <v>165</v>
      </c>
      <c r="D79" s="177">
        <v>441.54900000000015</v>
      </c>
      <c r="E79" s="156">
        <v>0.0906180780550655</v>
      </c>
      <c r="F79" s="160" t="s">
        <v>167</v>
      </c>
      <c r="G79" s="156"/>
      <c r="H79" s="160" t="s">
        <v>167</v>
      </c>
      <c r="I79" s="156"/>
      <c r="J79" s="160" t="s">
        <v>167</v>
      </c>
      <c r="K79" s="156"/>
      <c r="L79" s="157">
        <v>441.54900000000015</v>
      </c>
      <c r="M79" s="178">
        <v>0.03514321918984092</v>
      </c>
      <c r="N79" s="177">
        <v>2078.995944</v>
      </c>
      <c r="O79" s="161">
        <v>0.09225768820395545</v>
      </c>
      <c r="P79" s="160" t="s">
        <v>167</v>
      </c>
      <c r="Q79" s="161"/>
      <c r="R79" s="160" t="s">
        <v>167</v>
      </c>
      <c r="S79" s="161"/>
      <c r="T79" s="160" t="s">
        <v>167</v>
      </c>
      <c r="U79" s="161"/>
      <c r="V79" s="71">
        <v>2078.995944</v>
      </c>
      <c r="W79" s="66">
        <v>0.04335609561845554</v>
      </c>
      <c r="X79" s="67">
        <v>0</v>
      </c>
      <c r="Y79" s="69">
        <v>0</v>
      </c>
      <c r="AB79" s="42"/>
      <c r="AC79" s="61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W79" s="7"/>
      <c r="AX79" s="7"/>
      <c r="AY79" s="7"/>
      <c r="AZ79" s="7"/>
      <c r="BA79" s="7"/>
    </row>
    <row r="80" spans="2:46" ht="9" customHeight="1" thickBot="1">
      <c r="B80" s="64"/>
      <c r="C80" s="73"/>
      <c r="D80" s="190"/>
      <c r="E80" s="158"/>
      <c r="F80" s="188"/>
      <c r="G80" s="158"/>
      <c r="H80" s="188"/>
      <c r="I80" s="158"/>
      <c r="J80" s="188"/>
      <c r="K80" s="158"/>
      <c r="L80" s="159"/>
      <c r="M80" s="191"/>
      <c r="N80" s="190"/>
      <c r="O80" s="189"/>
      <c r="P80" s="188"/>
      <c r="Q80" s="189"/>
      <c r="R80" s="188"/>
      <c r="S80" s="189"/>
      <c r="T80" s="188"/>
      <c r="U80" s="189"/>
      <c r="V80" s="115"/>
      <c r="W80" s="66"/>
      <c r="X80" s="74"/>
      <c r="Y80" s="69"/>
      <c r="AB80" s="63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15" customHeight="1" thickBot="1" thickTop="1">
      <c r="B81" s="75"/>
      <c r="C81" s="163" t="s">
        <v>2</v>
      </c>
      <c r="D81" s="81">
        <v>3345.037</v>
      </c>
      <c r="E81" s="77"/>
      <c r="F81" s="76">
        <v>7166.758</v>
      </c>
      <c r="G81" s="77"/>
      <c r="H81" s="76">
        <v>100</v>
      </c>
      <c r="I81" s="77"/>
      <c r="J81" s="76">
        <v>239.25</v>
      </c>
      <c r="K81" s="78"/>
      <c r="L81" s="79">
        <v>10851.045000000002</v>
      </c>
      <c r="M81" s="80">
        <v>0.8072322210763804</v>
      </c>
      <c r="N81" s="81">
        <v>13090.829580801541</v>
      </c>
      <c r="O81" s="77"/>
      <c r="P81" s="76">
        <v>23375.40972162237</v>
      </c>
      <c r="Q81" s="77"/>
      <c r="R81" s="76">
        <v>241.008559</v>
      </c>
      <c r="S81" s="78"/>
      <c r="T81" s="76">
        <v>1062.6026854064544</v>
      </c>
      <c r="U81" s="78"/>
      <c r="V81" s="82">
        <v>37769.85054683036</v>
      </c>
      <c r="W81" s="80">
        <v>0.7876654384676146</v>
      </c>
      <c r="X81" s="83">
        <v>2464364.591423755</v>
      </c>
      <c r="Y81" s="84">
        <v>0.7990710474476871</v>
      </c>
      <c r="AB81" s="63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2:46" ht="15">
      <c r="B82" s="85"/>
      <c r="C82" s="86"/>
      <c r="D82" s="87"/>
      <c r="E82" s="88"/>
      <c r="F82" s="87"/>
      <c r="G82" s="88"/>
      <c r="H82" s="87"/>
      <c r="I82" s="88"/>
      <c r="J82" s="88"/>
      <c r="K82" s="88"/>
      <c r="L82" s="89"/>
      <c r="M82" s="90"/>
      <c r="N82" s="87"/>
      <c r="O82" s="88"/>
      <c r="P82" s="87"/>
      <c r="Q82" s="88"/>
      <c r="R82" s="87"/>
      <c r="S82" s="88"/>
      <c r="T82" s="88"/>
      <c r="U82" s="88"/>
      <c r="V82" s="89"/>
      <c r="W82" s="90"/>
      <c r="X82" s="89"/>
      <c r="Y82" s="91"/>
      <c r="AB82" s="278"/>
      <c r="AC82" s="278"/>
      <c r="AD82" s="278"/>
      <c r="AE82" s="278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1"/>
      <c r="AQ82" s="18"/>
      <c r="AR82" s="18"/>
      <c r="AS82" s="18"/>
      <c r="AT82" s="21"/>
    </row>
    <row r="83" spans="2:41" ht="13.5">
      <c r="B83" s="268" t="s">
        <v>175</v>
      </c>
      <c r="C83" s="148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</row>
    <row r="84" spans="2:41" ht="13.5">
      <c r="B84" s="268" t="s">
        <v>177</v>
      </c>
      <c r="C84" s="148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107"/>
      <c r="Y84" s="101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</row>
    <row r="85" spans="2:41" ht="13.5">
      <c r="B85" s="268" t="s">
        <v>176</v>
      </c>
      <c r="C85" s="148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101"/>
      <c r="Y85" s="101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</row>
    <row r="86" spans="2:41" ht="15">
      <c r="B86" s="268" t="s">
        <v>179</v>
      </c>
      <c r="C86" s="148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89"/>
      <c r="Y86" s="101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</row>
    <row r="87" spans="2:41" ht="15">
      <c r="B87" s="268" t="s">
        <v>180</v>
      </c>
      <c r="C87" s="148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89"/>
      <c r="Y87" s="101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</row>
    <row r="88" spans="2:41" ht="15">
      <c r="B88" s="268" t="s">
        <v>183</v>
      </c>
      <c r="C88" s="148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89"/>
      <c r="Y88" s="89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</row>
    <row r="89" spans="2:41" ht="15.75">
      <c r="B89" s="128"/>
      <c r="C89" s="148"/>
      <c r="D89" s="100"/>
      <c r="E89" s="88"/>
      <c r="F89" s="100"/>
      <c r="G89" s="88"/>
      <c r="H89" s="88"/>
      <c r="I89" s="88"/>
      <c r="J89" s="88"/>
      <c r="K89" s="88"/>
      <c r="L89" s="89"/>
      <c r="M89" s="88"/>
      <c r="N89" s="103"/>
      <c r="O89" s="103"/>
      <c r="P89" s="103"/>
      <c r="Q89" s="88"/>
      <c r="R89" s="88"/>
      <c r="S89" s="88"/>
      <c r="T89" s="88"/>
      <c r="U89" s="88"/>
      <c r="V89" s="89"/>
      <c r="W89" s="88"/>
      <c r="X89" s="89"/>
      <c r="Y89" s="91"/>
      <c r="AB89" s="303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5"/>
      <c r="AN89" s="278"/>
      <c r="AO89" s="278"/>
    </row>
    <row r="90" spans="2:41" ht="15.75">
      <c r="B90" s="151"/>
      <c r="C90" s="86"/>
      <c r="D90" s="100"/>
      <c r="E90" s="88"/>
      <c r="F90" s="100"/>
      <c r="G90" s="88"/>
      <c r="H90" s="88"/>
      <c r="I90" s="88"/>
      <c r="J90" s="88"/>
      <c r="K90" s="88"/>
      <c r="L90" s="89"/>
      <c r="M90" s="88"/>
      <c r="N90" s="103"/>
      <c r="O90" s="103"/>
      <c r="P90" s="103"/>
      <c r="Q90" s="88"/>
      <c r="R90" s="88"/>
      <c r="S90" s="88"/>
      <c r="T90" s="88"/>
      <c r="U90" s="88"/>
      <c r="V90" s="89"/>
      <c r="W90" s="88"/>
      <c r="X90" s="89"/>
      <c r="Y90" s="91"/>
      <c r="AB90" s="306"/>
      <c r="AC90" s="297" t="s">
        <v>7</v>
      </c>
      <c r="AD90" s="297"/>
      <c r="AE90" s="297"/>
      <c r="AF90" s="298" t="s">
        <v>0</v>
      </c>
      <c r="AG90" s="298" t="s">
        <v>1</v>
      </c>
      <c r="AH90" s="298" t="s">
        <v>81</v>
      </c>
      <c r="AI90" s="298" t="s">
        <v>100</v>
      </c>
      <c r="AJ90" s="297"/>
      <c r="AK90" s="297"/>
      <c r="AL90" s="279"/>
      <c r="AM90" s="307"/>
      <c r="AN90" s="278"/>
      <c r="AO90" s="278"/>
    </row>
    <row r="91" spans="2:41" ht="15.75" thickBot="1">
      <c r="B91" s="10" t="s">
        <v>162</v>
      </c>
      <c r="C91" s="12"/>
      <c r="D91" s="13"/>
      <c r="E91" s="5"/>
      <c r="F91" s="13"/>
      <c r="G91" s="5"/>
      <c r="H91" s="5"/>
      <c r="I91" s="5"/>
      <c r="J91" s="5"/>
      <c r="K91" s="5"/>
      <c r="L91" s="4"/>
      <c r="M91" s="9"/>
      <c r="N91" s="13"/>
      <c r="O91" s="5"/>
      <c r="P91" s="13"/>
      <c r="Q91" s="5"/>
      <c r="R91" s="5"/>
      <c r="S91" s="5"/>
      <c r="T91" s="5"/>
      <c r="U91" s="5"/>
      <c r="V91" s="4"/>
      <c r="W91" s="9"/>
      <c r="X91" s="4"/>
      <c r="Y91" s="14"/>
      <c r="AB91" s="306"/>
      <c r="AC91" s="297"/>
      <c r="AD91" s="297"/>
      <c r="AE91" s="297"/>
      <c r="AF91" s="297"/>
      <c r="AG91" s="297"/>
      <c r="AH91" s="297"/>
      <c r="AI91" s="297"/>
      <c r="AJ91" s="297"/>
      <c r="AK91" s="299"/>
      <c r="AL91" s="279"/>
      <c r="AM91" s="307"/>
      <c r="AN91" s="278"/>
      <c r="AO91" s="278"/>
    </row>
    <row r="92" spans="2:41" ht="12.75">
      <c r="B92" s="408"/>
      <c r="C92" s="410" t="s">
        <v>10</v>
      </c>
      <c r="D92" s="404" t="s">
        <v>161</v>
      </c>
      <c r="E92" s="405"/>
      <c r="F92" s="405"/>
      <c r="G92" s="405"/>
      <c r="H92" s="405"/>
      <c r="I92" s="405"/>
      <c r="J92" s="405"/>
      <c r="K92" s="405"/>
      <c r="L92" s="405"/>
      <c r="M92" s="405"/>
      <c r="N92" s="412" t="s">
        <v>163</v>
      </c>
      <c r="O92" s="405"/>
      <c r="P92" s="405"/>
      <c r="Q92" s="405"/>
      <c r="R92" s="405"/>
      <c r="S92" s="405"/>
      <c r="T92" s="405"/>
      <c r="U92" s="405"/>
      <c r="V92" s="405"/>
      <c r="W92" s="405"/>
      <c r="X92" s="412" t="s">
        <v>152</v>
      </c>
      <c r="Y92" s="413"/>
      <c r="AB92" s="306" t="s">
        <v>9</v>
      </c>
      <c r="AC92" s="300">
        <f>+AF92+AG92+AH92+AI92</f>
        <v>1713.228</v>
      </c>
      <c r="AD92" s="299">
        <f>AC92/AC94</f>
        <v>0.13635711353931898</v>
      </c>
      <c r="AE92" s="297" t="s">
        <v>9</v>
      </c>
      <c r="AF92" s="300">
        <f>+D12</f>
        <v>1527.6000000000001</v>
      </c>
      <c r="AG92" s="300">
        <f>+F12</f>
        <v>185.628</v>
      </c>
      <c r="AH92" s="300">
        <f>H12</f>
        <v>0</v>
      </c>
      <c r="AI92" s="300">
        <v>0</v>
      </c>
      <c r="AJ92" s="299">
        <f>AF92/AF94</f>
        <v>0.31350580804603345</v>
      </c>
      <c r="AK92" s="299">
        <f>AG92/AG94</f>
        <v>0.025247314273216883</v>
      </c>
      <c r="AL92" s="299">
        <f>AH92/AH93</f>
        <v>0</v>
      </c>
      <c r="AM92" s="308">
        <f>AI92/AI93</f>
        <v>0</v>
      </c>
      <c r="AN92" s="278"/>
      <c r="AO92" s="278"/>
    </row>
    <row r="93" spans="2:41" ht="13.5" thickBot="1">
      <c r="B93" s="409"/>
      <c r="C93" s="411"/>
      <c r="D93" s="195" t="s">
        <v>0</v>
      </c>
      <c r="E93" s="182" t="s">
        <v>6</v>
      </c>
      <c r="F93" s="185" t="s">
        <v>1</v>
      </c>
      <c r="G93" s="182" t="s">
        <v>6</v>
      </c>
      <c r="H93" s="185" t="s">
        <v>81</v>
      </c>
      <c r="I93" s="200" t="s">
        <v>6</v>
      </c>
      <c r="J93" s="201" t="s">
        <v>100</v>
      </c>
      <c r="K93" s="200" t="s">
        <v>6</v>
      </c>
      <c r="L93" s="185" t="s">
        <v>2</v>
      </c>
      <c r="M93" s="184" t="s">
        <v>6</v>
      </c>
      <c r="N93" s="181" t="s">
        <v>0</v>
      </c>
      <c r="O93" s="182" t="s">
        <v>6</v>
      </c>
      <c r="P93" s="183" t="s">
        <v>1</v>
      </c>
      <c r="Q93" s="182" t="s">
        <v>6</v>
      </c>
      <c r="R93" s="185" t="s">
        <v>81</v>
      </c>
      <c r="S93" s="200" t="s">
        <v>6</v>
      </c>
      <c r="T93" s="185" t="s">
        <v>101</v>
      </c>
      <c r="U93" s="200" t="s">
        <v>6</v>
      </c>
      <c r="V93" s="185" t="s">
        <v>2</v>
      </c>
      <c r="W93" s="202" t="s">
        <v>6</v>
      </c>
      <c r="X93" s="192" t="s">
        <v>31</v>
      </c>
      <c r="Y93" s="203" t="s">
        <v>6</v>
      </c>
      <c r="AB93" s="306" t="s">
        <v>11</v>
      </c>
      <c r="AC93" s="300">
        <f>+AF93+AG93+AH93+AI93</f>
        <v>10851.045</v>
      </c>
      <c r="AD93" s="299">
        <f>AC93/AC94</f>
        <v>0.863642886460681</v>
      </c>
      <c r="AE93" s="297" t="s">
        <v>11</v>
      </c>
      <c r="AF93" s="300">
        <f>+D81</f>
        <v>3345.037</v>
      </c>
      <c r="AG93" s="300">
        <f>+F81</f>
        <v>7166.758</v>
      </c>
      <c r="AH93" s="300">
        <f>+H81</f>
        <v>100</v>
      </c>
      <c r="AI93" s="300">
        <f>+J81</f>
        <v>239.25</v>
      </c>
      <c r="AJ93" s="299">
        <f>AF93/AF94</f>
        <v>0.6864941919539667</v>
      </c>
      <c r="AK93" s="299">
        <f>AG93/AG94</f>
        <v>0.9747526857267832</v>
      </c>
      <c r="AL93" s="299">
        <f>AH93/AH94</f>
        <v>1</v>
      </c>
      <c r="AM93" s="308">
        <f>AI93/AI94</f>
        <v>1</v>
      </c>
      <c r="AN93" s="278"/>
      <c r="AO93" s="278"/>
    </row>
    <row r="94" spans="2:41" ht="15">
      <c r="B94" s="416" t="s">
        <v>12</v>
      </c>
      <c r="C94" s="417"/>
      <c r="D94" s="49">
        <v>4872.637</v>
      </c>
      <c r="E94" s="16">
        <v>0.3878168677168985</v>
      </c>
      <c r="F94" s="49">
        <v>7352.386</v>
      </c>
      <c r="G94" s="16">
        <v>0.5851819679499164</v>
      </c>
      <c r="H94" s="49">
        <v>100</v>
      </c>
      <c r="I94" s="16">
        <v>0.00795907570617098</v>
      </c>
      <c r="J94" s="49">
        <v>239.25</v>
      </c>
      <c r="K94" s="16">
        <v>0.01904208862701407</v>
      </c>
      <c r="L94" s="50">
        <v>12564.273000000001</v>
      </c>
      <c r="M94" s="16">
        <v>1</v>
      </c>
      <c r="N94" s="49">
        <v>22534.663337801532</v>
      </c>
      <c r="O94" s="16">
        <v>0.4699456106314692</v>
      </c>
      <c r="P94" s="17">
        <v>24113.36668862237</v>
      </c>
      <c r="Q94" s="16">
        <v>0.5028684326450962</v>
      </c>
      <c r="R94" s="17">
        <v>241.008559</v>
      </c>
      <c r="S94" s="16">
        <v>0.005026075283613052</v>
      </c>
      <c r="T94" s="17">
        <v>1062.6026854064544</v>
      </c>
      <c r="U94" s="16">
        <v>0.022159881439821547</v>
      </c>
      <c r="V94" s="50">
        <v>47951.641270830354</v>
      </c>
      <c r="W94" s="16">
        <v>1</v>
      </c>
      <c r="X94" s="49">
        <v>3084036.8942100736</v>
      </c>
      <c r="Y94" s="51">
        <v>1</v>
      </c>
      <c r="AB94" s="306"/>
      <c r="AC94" s="300">
        <f>SUM(AC92:AC93)</f>
        <v>12564.273000000001</v>
      </c>
      <c r="AD94" s="297"/>
      <c r="AE94" s="297" t="s">
        <v>58</v>
      </c>
      <c r="AF94" s="300">
        <f>SUM(AF92:AF93)</f>
        <v>4872.637</v>
      </c>
      <c r="AG94" s="300">
        <f>SUM(AG92:AG93)</f>
        <v>7352.3859999999995</v>
      </c>
      <c r="AH94" s="300">
        <f>SUM(AH92:AH93)</f>
        <v>100</v>
      </c>
      <c r="AI94" s="300">
        <f>SUM(AI92:AI93)</f>
        <v>239.25</v>
      </c>
      <c r="AJ94" s="300">
        <f>SUM(AF94:AI94)</f>
        <v>12564.273</v>
      </c>
      <c r="AK94" s="297"/>
      <c r="AL94" s="279"/>
      <c r="AM94" s="307"/>
      <c r="AN94" s="278"/>
      <c r="AO94" s="278"/>
    </row>
    <row r="95" spans="2:41" ht="15.75" thickBot="1">
      <c r="B95" s="402"/>
      <c r="C95" s="403"/>
      <c r="D95" s="52"/>
      <c r="E95" s="53"/>
      <c r="F95" s="52"/>
      <c r="G95" s="53"/>
      <c r="H95" s="54"/>
      <c r="I95" s="53"/>
      <c r="J95" s="55"/>
      <c r="K95" s="53"/>
      <c r="L95" s="56"/>
      <c r="M95" s="53"/>
      <c r="N95" s="52"/>
      <c r="O95" s="53"/>
      <c r="P95" s="57"/>
      <c r="Q95" s="53"/>
      <c r="R95" s="58"/>
      <c r="S95" s="53"/>
      <c r="T95" s="54"/>
      <c r="U95" s="53"/>
      <c r="V95" s="56"/>
      <c r="W95" s="53"/>
      <c r="X95" s="59"/>
      <c r="Y95" s="60"/>
      <c r="AB95" s="306"/>
      <c r="AC95" s="297"/>
      <c r="AD95" s="297"/>
      <c r="AE95" s="297"/>
      <c r="AF95" s="297"/>
      <c r="AG95" s="297"/>
      <c r="AH95" s="297"/>
      <c r="AI95" s="297"/>
      <c r="AJ95" s="297"/>
      <c r="AK95" s="297"/>
      <c r="AL95" s="279"/>
      <c r="AM95" s="307"/>
      <c r="AN95" s="278"/>
      <c r="AO95" s="278"/>
    </row>
    <row r="96" spans="2:41" ht="13.5">
      <c r="B96" s="92" t="s">
        <v>106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94"/>
      <c r="Y96" s="94"/>
      <c r="AB96" s="306"/>
      <c r="AC96" s="297" t="s">
        <v>8</v>
      </c>
      <c r="AD96" s="297"/>
      <c r="AE96" s="297"/>
      <c r="AF96" s="298" t="s">
        <v>0</v>
      </c>
      <c r="AG96" s="298" t="s">
        <v>1</v>
      </c>
      <c r="AH96" s="298" t="s">
        <v>81</v>
      </c>
      <c r="AI96" s="298" t="s">
        <v>100</v>
      </c>
      <c r="AJ96" s="297"/>
      <c r="AK96" s="297"/>
      <c r="AL96" s="279"/>
      <c r="AM96" s="307"/>
      <c r="AN96" s="278"/>
      <c r="AO96" s="278"/>
    </row>
    <row r="97" spans="2:41" ht="12.75">
      <c r="B97" s="94"/>
      <c r="C97" s="101"/>
      <c r="D97" s="94"/>
      <c r="E97" s="94"/>
      <c r="F97" s="94"/>
      <c r="G97" s="94"/>
      <c r="H97" s="101"/>
      <c r="I97" s="101"/>
      <c r="J97" s="101"/>
      <c r="K97" s="101"/>
      <c r="L97" s="107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94"/>
      <c r="Y97" s="94"/>
      <c r="AB97" s="306" t="s">
        <v>9</v>
      </c>
      <c r="AC97" s="300">
        <f>+AF97+AG97+AH97+AI97</f>
        <v>10181.790724</v>
      </c>
      <c r="AD97" s="299">
        <f>AC97/AC100</f>
        <v>0.21233456153238536</v>
      </c>
      <c r="AE97" s="297" t="s">
        <v>9</v>
      </c>
      <c r="AF97" s="300">
        <f>+N12</f>
        <v>9443.833757</v>
      </c>
      <c r="AG97" s="300">
        <f>+P12</f>
        <v>737.956967</v>
      </c>
      <c r="AH97" s="300">
        <f>+Q12</f>
        <v>0</v>
      </c>
      <c r="AI97" s="300">
        <f>+T12</f>
        <v>0</v>
      </c>
      <c r="AJ97" s="301">
        <f>AF97/AF100</f>
        <v>0.4190803126469664</v>
      </c>
      <c r="AK97" s="299">
        <f>AG97/AG100</f>
        <v>0.03060364720237083</v>
      </c>
      <c r="AL97" s="299">
        <f>AH97/AH100</f>
        <v>0</v>
      </c>
      <c r="AM97" s="308">
        <f>AI97/AI100</f>
        <v>0</v>
      </c>
      <c r="AN97" s="278"/>
      <c r="AO97" s="278"/>
    </row>
    <row r="98" spans="2:41" ht="12.75">
      <c r="B98" s="94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94"/>
      <c r="Y98" s="94"/>
      <c r="AB98" s="306" t="s">
        <v>11</v>
      </c>
      <c r="AC98" s="300">
        <f>+AF98+AG98+AH98+AI98</f>
        <v>37769.85054683037</v>
      </c>
      <c r="AD98" s="299">
        <f>AC98/AC100</f>
        <v>0.7876654384676147</v>
      </c>
      <c r="AE98" s="297" t="s">
        <v>11</v>
      </c>
      <c r="AF98" s="300">
        <f>+N81</f>
        <v>13090.829580801541</v>
      </c>
      <c r="AG98" s="300">
        <f>+P81</f>
        <v>23375.40972162237</v>
      </c>
      <c r="AH98" s="300">
        <f>+R81</f>
        <v>241.008559</v>
      </c>
      <c r="AI98" s="300">
        <f>+T81</f>
        <v>1062.6026854064544</v>
      </c>
      <c r="AJ98" s="301">
        <f>AF98/AF100</f>
        <v>0.5809196873530337</v>
      </c>
      <c r="AK98" s="299">
        <f>AG98/AG100</f>
        <v>0.9693963527976293</v>
      </c>
      <c r="AL98" s="299">
        <f>AH98/AH100</f>
        <v>1</v>
      </c>
      <c r="AM98" s="308">
        <f>AI98/AI100</f>
        <v>1</v>
      </c>
      <c r="AN98" s="278"/>
      <c r="AO98" s="278"/>
    </row>
    <row r="99" spans="2:41" ht="12.75">
      <c r="B99" s="15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94"/>
      <c r="Y99" s="94"/>
      <c r="AB99" s="306"/>
      <c r="AC99" s="300"/>
      <c r="AD99" s="299"/>
      <c r="AE99" s="297"/>
      <c r="AF99" s="302"/>
      <c r="AG99" s="302"/>
      <c r="AH99" s="302"/>
      <c r="AI99" s="302"/>
      <c r="AJ99" s="299"/>
      <c r="AK99" s="297"/>
      <c r="AL99" s="279"/>
      <c r="AM99" s="307"/>
      <c r="AN99" s="278"/>
      <c r="AO99" s="278"/>
    </row>
    <row r="100" spans="2:41" ht="12.7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102"/>
      <c r="M100" s="94"/>
      <c r="N100" s="94"/>
      <c r="O100" s="94"/>
      <c r="P100" s="94"/>
      <c r="Q100" s="94"/>
      <c r="R100" s="94"/>
      <c r="S100" s="94"/>
      <c r="T100" s="94"/>
      <c r="U100" s="94"/>
      <c r="V100" s="102"/>
      <c r="W100" s="94"/>
      <c r="X100" s="94"/>
      <c r="Y100" s="94"/>
      <c r="AB100" s="309"/>
      <c r="AC100" s="310">
        <f>SUM(AC97:AC98)</f>
        <v>47951.64127083037</v>
      </c>
      <c r="AD100" s="310"/>
      <c r="AE100" s="310"/>
      <c r="AF100" s="310">
        <f>SUM(AF97:AF98)</f>
        <v>22534.66333780154</v>
      </c>
      <c r="AG100" s="310">
        <f>SUM(AG97:AG98)</f>
        <v>24113.36668862237</v>
      </c>
      <c r="AH100" s="310">
        <f>SUM(AH97:AH98)</f>
        <v>241.008559</v>
      </c>
      <c r="AI100" s="310">
        <f>SUM(AI97:AI98)</f>
        <v>1062.6026854064544</v>
      </c>
      <c r="AJ100" s="310">
        <f>+AG100+AF100+AH100+AI100</f>
        <v>47951.64127083036</v>
      </c>
      <c r="AK100" s="311"/>
      <c r="AL100" s="312"/>
      <c r="AM100" s="313"/>
      <c r="AN100" s="278"/>
      <c r="AO100" s="278"/>
    </row>
    <row r="101" spans="2:41" ht="13.5">
      <c r="B101" s="152"/>
      <c r="C101" s="15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</row>
    <row r="102" spans="2:41" ht="13.5">
      <c r="B102" s="152"/>
      <c r="C102" s="15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</row>
    <row r="103" spans="2:41" ht="13.5">
      <c r="B103" s="152"/>
      <c r="C103" s="15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</row>
    <row r="104" spans="2:41" ht="12.7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</row>
    <row r="105" spans="2:41" ht="12.7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AB105" s="278"/>
      <c r="AC105" s="278"/>
      <c r="AD105" s="278"/>
      <c r="AE105" s="278"/>
      <c r="AF105" s="284"/>
      <c r="AG105" s="278"/>
      <c r="AH105" s="278"/>
      <c r="AI105" s="278"/>
      <c r="AJ105" s="278"/>
      <c r="AK105" s="278"/>
      <c r="AL105" s="278"/>
      <c r="AM105" s="278"/>
      <c r="AN105" s="278"/>
      <c r="AO105" s="278"/>
    </row>
    <row r="106" spans="2:41" ht="12.7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AB106" s="281"/>
      <c r="AC106" s="278"/>
      <c r="AD106" s="278"/>
      <c r="AE106" s="278"/>
      <c r="AF106" s="284"/>
      <c r="AG106" s="278"/>
      <c r="AH106" s="278"/>
      <c r="AI106" s="278"/>
      <c r="AJ106" s="278"/>
      <c r="AK106" s="278"/>
      <c r="AL106" s="278"/>
      <c r="AM106" s="278"/>
      <c r="AN106" s="278"/>
      <c r="AO106" s="278"/>
    </row>
    <row r="107" spans="2:41" ht="12.7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</row>
    <row r="108" spans="2:41" ht="12.7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</row>
    <row r="109" spans="2:25" ht="12.7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</row>
    <row r="110" spans="2:43" ht="12.7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AB110" s="28"/>
      <c r="AN110" s="28"/>
      <c r="AO110" s="28"/>
      <c r="AP110" s="28"/>
      <c r="AQ110" s="28"/>
    </row>
    <row r="111" spans="2:43" ht="12.7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AB111" s="28"/>
      <c r="AN111" s="28"/>
      <c r="AO111" s="28"/>
      <c r="AP111" s="28"/>
      <c r="AQ111" s="28"/>
    </row>
    <row r="112" spans="2:45" ht="12.75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AB112" s="29"/>
      <c r="AN112" s="30"/>
      <c r="AO112" s="30"/>
      <c r="AP112" s="30"/>
      <c r="AQ112" s="30"/>
      <c r="AR112" s="414"/>
      <c r="AS112" s="414"/>
    </row>
    <row r="113" spans="2:45" ht="12.7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AB113" s="26"/>
      <c r="AN113" s="25"/>
      <c r="AO113" s="25"/>
      <c r="AP113" s="25"/>
      <c r="AQ113" s="25"/>
      <c r="AR113" s="25"/>
      <c r="AS113" s="25"/>
    </row>
    <row r="114" spans="2:45" ht="1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AB114" s="27"/>
      <c r="AN114" s="24"/>
      <c r="AO114" s="9"/>
      <c r="AP114" s="24"/>
      <c r="AQ114" s="9"/>
      <c r="AR114" s="24"/>
      <c r="AS114" s="9"/>
    </row>
    <row r="115" spans="2:45" ht="1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AB115" s="27"/>
      <c r="AN115" s="24"/>
      <c r="AO115" s="9"/>
      <c r="AP115" s="24"/>
      <c r="AQ115" s="9"/>
      <c r="AR115" s="11"/>
      <c r="AS115" s="11"/>
    </row>
    <row r="116" spans="2:25" ht="12.7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2:25" ht="12.7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9" spans="29:38" ht="12.75">
      <c r="AC119" s="7"/>
      <c r="AD119" s="7"/>
      <c r="AE119" s="7"/>
      <c r="AF119" s="7"/>
      <c r="AG119" s="22"/>
      <c r="AH119" s="22"/>
      <c r="AI119" s="22"/>
      <c r="AJ119" s="22"/>
      <c r="AK119" s="7"/>
      <c r="AL119" s="7"/>
    </row>
    <row r="120" spans="29:38" ht="12.75">
      <c r="AC120" s="7"/>
      <c r="AD120" s="18"/>
      <c r="AE120" s="23"/>
      <c r="AF120" s="7"/>
      <c r="AG120" s="18"/>
      <c r="AH120" s="18"/>
      <c r="AI120" s="18"/>
      <c r="AJ120" s="18"/>
      <c r="AK120" s="23"/>
      <c r="AL120" s="23"/>
    </row>
    <row r="121" spans="29:38" ht="12.75">
      <c r="AC121" s="7"/>
      <c r="AD121" s="18"/>
      <c r="AE121" s="23"/>
      <c r="AF121" s="7"/>
      <c r="AG121" s="18"/>
      <c r="AH121" s="18"/>
      <c r="AI121" s="18"/>
      <c r="AJ121" s="18"/>
      <c r="AK121" s="23"/>
      <c r="AL121" s="23"/>
    </row>
    <row r="122" spans="3:38" ht="12.75">
      <c r="C122" s="8"/>
      <c r="D122" s="1"/>
      <c r="Q122" s="3"/>
      <c r="R122" s="3"/>
      <c r="S122" s="3"/>
      <c r="T122" s="3"/>
      <c r="U122" s="3"/>
      <c r="AC122" s="7"/>
      <c r="AD122" s="18"/>
      <c r="AE122" s="23"/>
      <c r="AF122" s="7"/>
      <c r="AG122" s="18"/>
      <c r="AH122" s="18"/>
      <c r="AI122" s="18"/>
      <c r="AJ122" s="18"/>
      <c r="AK122" s="23"/>
      <c r="AL122" s="7"/>
    </row>
    <row r="123" spans="4:38" ht="12.75">
      <c r="D123" s="1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3:4" ht="12.75">
      <c r="C124" s="8"/>
      <c r="D124" s="1"/>
    </row>
  </sheetData>
  <sheetProtection/>
  <mergeCells count="24">
    <mergeCell ref="B2:Y2"/>
    <mergeCell ref="X5:Y5"/>
    <mergeCell ref="N5:W5"/>
    <mergeCell ref="D5:M5"/>
    <mergeCell ref="B94:C94"/>
    <mergeCell ref="D16:M16"/>
    <mergeCell ref="B53:B54"/>
    <mergeCell ref="N92:W92"/>
    <mergeCell ref="X92:Y92"/>
    <mergeCell ref="AR112:AS112"/>
    <mergeCell ref="X16:Y16"/>
    <mergeCell ref="N16:W16"/>
    <mergeCell ref="B5:B6"/>
    <mergeCell ref="C5:C6"/>
    <mergeCell ref="B92:B93"/>
    <mergeCell ref="C92:C93"/>
    <mergeCell ref="B16:B17"/>
    <mergeCell ref="C16:C17"/>
    <mergeCell ref="C53:C54"/>
    <mergeCell ref="D53:M53"/>
    <mergeCell ref="N53:W53"/>
    <mergeCell ref="X53:Y53"/>
    <mergeCell ref="B95:C95"/>
    <mergeCell ref="D92:M9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7" r:id="rId2"/>
  <rowBreaks count="1" manualBreakCount="1">
    <brk id="89" max="2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view="pageBreakPreview" zoomScale="85" zoomScaleSheetLayoutView="85" zoomScalePageLayoutView="70" workbookViewId="0" topLeftCell="A1">
      <selection activeCell="O1" sqref="O1"/>
    </sheetView>
  </sheetViews>
  <sheetFormatPr defaultColWidth="11.421875" defaultRowHeight="12.75"/>
  <cols>
    <col min="1" max="1" width="4.421875" style="0" customWidth="1"/>
    <col min="2" max="2" width="8.421875" style="0" customWidth="1"/>
    <col min="3" max="3" width="42.00390625" style="0" customWidth="1"/>
    <col min="4" max="7" width="10.7109375" style="0" customWidth="1"/>
    <col min="8" max="8" width="13.421875" style="0" customWidth="1"/>
    <col min="9" max="9" width="11.421875" style="0" customWidth="1"/>
    <col min="10" max="10" width="16.28125" style="0" customWidth="1"/>
    <col min="11" max="11" width="13.421875" style="0" customWidth="1"/>
    <col min="12" max="12" width="15.140625" style="0" customWidth="1"/>
    <col min="14" max="14" width="5.00390625" style="0" customWidth="1"/>
    <col min="16" max="16" width="35.00390625" style="0" bestFit="1" customWidth="1"/>
    <col min="17" max="17" width="17.28125" style="0" bestFit="1" customWidth="1"/>
    <col min="18" max="18" width="20.421875" style="0" customWidth="1"/>
    <col min="19" max="20" width="17.8515625" style="0" customWidth="1"/>
    <col min="21" max="21" width="36.7109375" style="0" bestFit="1" customWidth="1"/>
    <col min="22" max="29" width="17.8515625" style="0" customWidth="1"/>
    <col min="30" max="30" width="13.57421875" style="0" bestFit="1" customWidth="1"/>
    <col min="36" max="36" width="52.57421875" style="0" customWidth="1"/>
    <col min="38" max="38" width="2.57421875" style="0" customWidth="1"/>
    <col min="40" max="40" width="2.57421875" style="0" customWidth="1"/>
    <col min="42" max="42" width="2.28125" style="0" customWidth="1"/>
    <col min="44" max="44" width="2.57421875" style="0" customWidth="1"/>
    <col min="46" max="46" width="2.57421875" style="0" customWidth="1"/>
    <col min="47" max="47" width="17.7109375" style="0" customWidth="1"/>
  </cols>
  <sheetData>
    <row r="1" spans="1:30" ht="12.75">
      <c r="A1" s="94"/>
      <c r="B1" s="94" t="s">
        <v>43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Q1" s="2"/>
      <c r="R1" s="2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5.75">
      <c r="A2" s="94"/>
      <c r="B2" s="418" t="s">
        <v>140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131"/>
      <c r="Q2" s="2"/>
      <c r="R2" s="2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5.75">
      <c r="A3" s="94"/>
      <c r="B3" s="415" t="s">
        <v>92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132"/>
      <c r="Q3" s="2"/>
      <c r="R3" s="2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5.75">
      <c r="A4" s="94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Q4" s="2"/>
      <c r="R4" s="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">
      <c r="A5" s="94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Q5" s="2"/>
      <c r="R5" s="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3.5" thickBot="1">
      <c r="A6" s="94"/>
      <c r="B6" s="101"/>
      <c r="C6" s="104" t="s">
        <v>151</v>
      </c>
      <c r="D6" s="104"/>
      <c r="E6" s="104"/>
      <c r="F6" s="107"/>
      <c r="G6" s="101"/>
      <c r="H6" s="107"/>
      <c r="I6" s="101"/>
      <c r="J6" s="101"/>
      <c r="K6" s="101"/>
      <c r="L6" s="94"/>
      <c r="M6" s="94"/>
      <c r="N6" s="94"/>
      <c r="Q6" s="2"/>
      <c r="R6" s="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2.75">
      <c r="A7" s="94"/>
      <c r="B7" s="424" t="s">
        <v>5</v>
      </c>
      <c r="C7" s="426" t="s">
        <v>10</v>
      </c>
      <c r="D7" s="421" t="s">
        <v>44</v>
      </c>
      <c r="E7" s="422"/>
      <c r="F7" s="422"/>
      <c r="G7" s="422"/>
      <c r="H7" s="422"/>
      <c r="I7" s="422"/>
      <c r="J7" s="422"/>
      <c r="K7" s="423"/>
      <c r="L7" s="419" t="s">
        <v>152</v>
      </c>
      <c r="M7" s="420"/>
      <c r="N7" s="134"/>
      <c r="Q7" s="2"/>
      <c r="R7" s="2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12.75">
      <c r="A8" s="94"/>
      <c r="B8" s="425"/>
      <c r="C8" s="427"/>
      <c r="D8" s="263" t="s">
        <v>90</v>
      </c>
      <c r="E8" s="264" t="s">
        <v>6</v>
      </c>
      <c r="F8" s="263" t="s">
        <v>45</v>
      </c>
      <c r="G8" s="264" t="s">
        <v>6</v>
      </c>
      <c r="H8" s="263" t="s">
        <v>46</v>
      </c>
      <c r="I8" s="264" t="s">
        <v>6</v>
      </c>
      <c r="J8" s="263" t="s">
        <v>2</v>
      </c>
      <c r="K8" s="265" t="s">
        <v>6</v>
      </c>
      <c r="L8" s="266" t="s">
        <v>47</v>
      </c>
      <c r="M8" s="267" t="s">
        <v>6</v>
      </c>
      <c r="N8" s="134"/>
      <c r="S8" s="2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12.75">
      <c r="A9" s="94"/>
      <c r="B9" s="112">
        <v>1</v>
      </c>
      <c r="C9" s="136" t="s">
        <v>48</v>
      </c>
      <c r="D9" s="376">
        <v>948.6599999999999</v>
      </c>
      <c r="E9" s="270"/>
      <c r="F9" s="376">
        <v>1467.65</v>
      </c>
      <c r="G9" s="273">
        <f aca="true" t="shared" si="0" ref="G9:G22">+F9/F$23</f>
        <v>0.17746906489226222</v>
      </c>
      <c r="H9" s="376">
        <v>58.33</v>
      </c>
      <c r="I9" s="273">
        <f>+H9/$H$23</f>
        <v>0.02887923992098188</v>
      </c>
      <c r="J9" s="378">
        <f aca="true" t="shared" si="1" ref="J9:J22">+F9+H9+D9</f>
        <v>2474.64</v>
      </c>
      <c r="K9" s="274">
        <f aca="true" t="shared" si="2" ref="K9:K23">+J9/J$23</f>
        <v>0.20406571228634507</v>
      </c>
      <c r="L9" s="376">
        <v>135810.5104504796</v>
      </c>
      <c r="M9" s="276">
        <f aca="true" t="shared" si="3" ref="M9:M23">+L9/L$23</f>
        <v>0.3454991290089958</v>
      </c>
      <c r="N9" s="135"/>
      <c r="O9" s="7"/>
      <c r="S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12.75">
      <c r="A10" s="94"/>
      <c r="B10" s="113">
        <v>2</v>
      </c>
      <c r="C10" s="137" t="s">
        <v>95</v>
      </c>
      <c r="D10" s="377">
        <v>0</v>
      </c>
      <c r="E10" s="271"/>
      <c r="F10" s="377">
        <v>3636.5789999999993</v>
      </c>
      <c r="G10" s="272">
        <f t="shared" si="0"/>
        <v>0.43973718157383423</v>
      </c>
      <c r="H10" s="377">
        <v>1241.0400000000002</v>
      </c>
      <c r="I10" s="272"/>
      <c r="J10" s="379">
        <f t="shared" si="1"/>
        <v>4877.619</v>
      </c>
      <c r="K10" s="275">
        <f t="shared" si="2"/>
        <v>0.40222205876265243</v>
      </c>
      <c r="L10" s="377">
        <v>122056.74185877579</v>
      </c>
      <c r="M10" s="277">
        <f t="shared" si="3"/>
        <v>0.3105098262424943</v>
      </c>
      <c r="N10" s="135"/>
      <c r="O10" s="7"/>
      <c r="S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4.25">
      <c r="A11" s="94"/>
      <c r="B11" s="113">
        <v>3</v>
      </c>
      <c r="C11" s="138" t="s">
        <v>199</v>
      </c>
      <c r="D11" s="377">
        <v>888.34</v>
      </c>
      <c r="E11" s="272">
        <f>+D11/D$23</f>
        <v>0.483581927054981</v>
      </c>
      <c r="F11" s="377">
        <v>59.580000000000005</v>
      </c>
      <c r="G11" s="272">
        <f t="shared" si="0"/>
        <v>0.007204447168112958</v>
      </c>
      <c r="H11" s="377">
        <v>0</v>
      </c>
      <c r="I11" s="272">
        <f>+H11/$H$23</f>
        <v>0</v>
      </c>
      <c r="J11" s="379">
        <f t="shared" si="1"/>
        <v>947.9200000000001</v>
      </c>
      <c r="K11" s="275">
        <f t="shared" si="2"/>
        <v>0.07816812546086391</v>
      </c>
      <c r="L11" s="377">
        <v>35835.864608719</v>
      </c>
      <c r="M11" s="277">
        <f t="shared" si="3"/>
        <v>0.09116569821090006</v>
      </c>
      <c r="N11" s="135"/>
      <c r="O11" s="7"/>
      <c r="S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2.75">
      <c r="A12" s="94"/>
      <c r="B12" s="113">
        <v>4</v>
      </c>
      <c r="C12" s="137" t="s">
        <v>51</v>
      </c>
      <c r="D12" s="377">
        <v>0</v>
      </c>
      <c r="E12" s="271"/>
      <c r="F12" s="377">
        <v>1009.1199999999999</v>
      </c>
      <c r="G12" s="272">
        <f t="shared" si="0"/>
        <v>0.12202335895075775</v>
      </c>
      <c r="H12" s="377">
        <v>3.16</v>
      </c>
      <c r="I12" s="272">
        <f>+H12/$H$23</f>
        <v>0.0015645190836671137</v>
      </c>
      <c r="J12" s="379">
        <f t="shared" si="1"/>
        <v>1012.2799999999999</v>
      </c>
      <c r="K12" s="275">
        <f t="shared" si="2"/>
        <v>0.0834754304598735</v>
      </c>
      <c r="L12" s="377">
        <v>17768.86526123858</v>
      </c>
      <c r="M12" s="277">
        <f t="shared" si="3"/>
        <v>0.045203625631571674</v>
      </c>
      <c r="N12" s="135"/>
      <c r="O12" s="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2.75">
      <c r="A13" s="94"/>
      <c r="B13" s="113">
        <v>5</v>
      </c>
      <c r="C13" s="138" t="s">
        <v>102</v>
      </c>
      <c r="D13" s="377">
        <v>0</v>
      </c>
      <c r="E13" s="272">
        <f>+D13/D$23</f>
        <v>0</v>
      </c>
      <c r="F13" s="377">
        <v>131.97</v>
      </c>
      <c r="G13" s="272">
        <f t="shared" si="0"/>
        <v>0.015957886753539225</v>
      </c>
      <c r="H13" s="377">
        <v>0</v>
      </c>
      <c r="I13" s="272"/>
      <c r="J13" s="379">
        <f t="shared" si="1"/>
        <v>131.97</v>
      </c>
      <c r="K13" s="275">
        <f t="shared" si="2"/>
        <v>0.010882614057167492</v>
      </c>
      <c r="L13" s="377">
        <v>17753.495077292093</v>
      </c>
      <c r="M13" s="277">
        <f t="shared" si="3"/>
        <v>0.04516452420158216</v>
      </c>
      <c r="N13" s="135"/>
      <c r="O13" s="7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94"/>
      <c r="B14" s="113">
        <v>6</v>
      </c>
      <c r="C14" s="137" t="s">
        <v>49</v>
      </c>
      <c r="D14" s="377">
        <v>0</v>
      </c>
      <c r="E14" s="271"/>
      <c r="F14" s="377">
        <v>534.43</v>
      </c>
      <c r="G14" s="272"/>
      <c r="H14" s="377">
        <v>0</v>
      </c>
      <c r="I14" s="272"/>
      <c r="J14" s="379">
        <f t="shared" si="1"/>
        <v>534.43</v>
      </c>
      <c r="K14" s="275">
        <f t="shared" si="2"/>
        <v>0.04407058748633797</v>
      </c>
      <c r="L14" s="377">
        <v>15102.84730195914</v>
      </c>
      <c r="M14" s="277">
        <f t="shared" si="3"/>
        <v>0.03842133109635417</v>
      </c>
      <c r="N14" s="135"/>
      <c r="O14" s="7"/>
      <c r="S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2.75">
      <c r="A15" s="94"/>
      <c r="B15" s="113">
        <v>7</v>
      </c>
      <c r="C15" s="138" t="s">
        <v>200</v>
      </c>
      <c r="D15" s="377">
        <v>0</v>
      </c>
      <c r="E15" s="271"/>
      <c r="F15" s="377">
        <v>262.19</v>
      </c>
      <c r="G15" s="272">
        <f t="shared" si="0"/>
        <v>0.03170416252110669</v>
      </c>
      <c r="H15" s="377">
        <v>130.52</v>
      </c>
      <c r="I15" s="272"/>
      <c r="J15" s="379">
        <f t="shared" si="1"/>
        <v>392.71000000000004</v>
      </c>
      <c r="K15" s="275">
        <f t="shared" si="2"/>
        <v>0.03238396125172574</v>
      </c>
      <c r="L15" s="377">
        <v>13091.546651117344</v>
      </c>
      <c r="M15" s="277">
        <f t="shared" si="3"/>
        <v>0.033304623849351754</v>
      </c>
      <c r="N15" s="135"/>
      <c r="O15" s="7"/>
      <c r="S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2.75">
      <c r="A16" s="94"/>
      <c r="B16" s="113">
        <v>8</v>
      </c>
      <c r="C16" s="138" t="s">
        <v>94</v>
      </c>
      <c r="D16" s="377"/>
      <c r="E16" s="271"/>
      <c r="F16" s="377"/>
      <c r="G16" s="272"/>
      <c r="H16" s="377"/>
      <c r="I16" s="272"/>
      <c r="J16" s="379"/>
      <c r="K16" s="275"/>
      <c r="L16" s="377">
        <v>11417.665509100967</v>
      </c>
      <c r="M16" s="277">
        <f t="shared" si="3"/>
        <v>0.02904630485244234</v>
      </c>
      <c r="N16" s="135"/>
      <c r="O16" s="7"/>
      <c r="S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2.75">
      <c r="A17" s="94"/>
      <c r="B17" s="113">
        <v>9</v>
      </c>
      <c r="C17" s="138" t="s">
        <v>50</v>
      </c>
      <c r="D17" s="377">
        <v>0</v>
      </c>
      <c r="E17" s="271"/>
      <c r="F17" s="377">
        <v>393.063</v>
      </c>
      <c r="G17" s="272">
        <f t="shared" si="0"/>
        <v>0.04752939941658246</v>
      </c>
      <c r="H17" s="377">
        <v>0</v>
      </c>
      <c r="I17" s="272"/>
      <c r="J17" s="379">
        <f t="shared" si="1"/>
        <v>393.063</v>
      </c>
      <c r="K17" s="275">
        <f t="shared" si="2"/>
        <v>0.032413070615688606</v>
      </c>
      <c r="L17" s="377">
        <v>7513.072892103991</v>
      </c>
      <c r="M17" s="277">
        <f t="shared" si="3"/>
        <v>0.019113102010978114</v>
      </c>
      <c r="N17" s="135"/>
      <c r="O17" s="7"/>
      <c r="S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2.75">
      <c r="A18" s="94"/>
      <c r="B18" s="113">
        <v>10</v>
      </c>
      <c r="C18" s="137" t="s">
        <v>96</v>
      </c>
      <c r="D18" s="377">
        <v>0</v>
      </c>
      <c r="E18" s="271"/>
      <c r="F18" s="377">
        <v>402.8</v>
      </c>
      <c r="G18" s="272"/>
      <c r="H18" s="377">
        <v>3.24</v>
      </c>
      <c r="I18" s="272"/>
      <c r="J18" s="379">
        <f t="shared" si="1"/>
        <v>406.04</v>
      </c>
      <c r="K18" s="275">
        <f t="shared" si="2"/>
        <v>0.03348319020817071</v>
      </c>
      <c r="L18" s="377">
        <v>6833.923817155311</v>
      </c>
      <c r="M18" s="277">
        <f t="shared" si="3"/>
        <v>0.017385360814190606</v>
      </c>
      <c r="N18" s="135"/>
      <c r="O18" s="7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2.75">
      <c r="A19" s="94"/>
      <c r="B19" s="113">
        <v>11</v>
      </c>
      <c r="C19" s="138" t="s">
        <v>52</v>
      </c>
      <c r="D19" s="377">
        <v>0</v>
      </c>
      <c r="E19" s="271"/>
      <c r="F19" s="377">
        <v>82.7</v>
      </c>
      <c r="G19" s="272"/>
      <c r="H19" s="377">
        <v>268.70000000000005</v>
      </c>
      <c r="I19" s="272">
        <f>+H19/$H$23</f>
        <v>0.13303363220928907</v>
      </c>
      <c r="J19" s="379">
        <f t="shared" si="1"/>
        <v>351.40000000000003</v>
      </c>
      <c r="K19" s="275">
        <f t="shared" si="2"/>
        <v>0.02897742350298293</v>
      </c>
      <c r="L19" s="377">
        <v>5006.136888911342</v>
      </c>
      <c r="M19" s="277">
        <f t="shared" si="3"/>
        <v>0.012735508681040855</v>
      </c>
      <c r="N19" s="135"/>
      <c r="O19" s="7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2.75">
      <c r="A20" s="94"/>
      <c r="B20" s="113">
        <v>12</v>
      </c>
      <c r="C20" s="138" t="s">
        <v>53</v>
      </c>
      <c r="D20" s="377">
        <v>0</v>
      </c>
      <c r="E20" s="271"/>
      <c r="F20" s="377">
        <v>147.91000000000003</v>
      </c>
      <c r="G20" s="272">
        <f t="shared" si="0"/>
        <v>0.017885360534333462</v>
      </c>
      <c r="H20" s="377">
        <v>135.93</v>
      </c>
      <c r="I20" s="272">
        <f>+H20/$H$23</f>
        <v>0.0672990756464781</v>
      </c>
      <c r="J20" s="379">
        <f t="shared" si="1"/>
        <v>283.84000000000003</v>
      </c>
      <c r="K20" s="275">
        <f t="shared" si="2"/>
        <v>0.02340623758419657</v>
      </c>
      <c r="L20" s="377">
        <v>3080.2714635386683</v>
      </c>
      <c r="M20" s="277">
        <f t="shared" si="3"/>
        <v>0.007836146880192485</v>
      </c>
      <c r="N20" s="135"/>
      <c r="O20" s="7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2.75">
      <c r="A21" s="94"/>
      <c r="B21" s="113">
        <v>13</v>
      </c>
      <c r="C21" s="138" t="s">
        <v>93</v>
      </c>
      <c r="D21" s="377">
        <v>0</v>
      </c>
      <c r="E21" s="271"/>
      <c r="F21" s="377">
        <v>141.89999999999998</v>
      </c>
      <c r="G21" s="272">
        <f t="shared" si="0"/>
        <v>0.017158627948224713</v>
      </c>
      <c r="H21" s="377">
        <v>0</v>
      </c>
      <c r="I21" s="272">
        <f>+H21/$H$23</f>
        <v>0</v>
      </c>
      <c r="J21" s="379">
        <f t="shared" si="1"/>
        <v>141.89999999999998</v>
      </c>
      <c r="K21" s="275">
        <f t="shared" si="2"/>
        <v>0.011701469536349677</v>
      </c>
      <c r="L21" s="377">
        <v>1590.0294582883391</v>
      </c>
      <c r="M21" s="277">
        <f t="shared" si="3"/>
        <v>0.0040450020481851935</v>
      </c>
      <c r="N21" s="135"/>
      <c r="O21" s="7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3.5" thickBot="1">
      <c r="A22" s="94"/>
      <c r="B22" s="113">
        <v>14</v>
      </c>
      <c r="C22" s="138" t="s">
        <v>97</v>
      </c>
      <c r="D22" s="377">
        <v>0</v>
      </c>
      <c r="E22" s="271"/>
      <c r="F22" s="377">
        <v>0</v>
      </c>
      <c r="G22" s="272">
        <f t="shared" si="0"/>
        <v>0</v>
      </c>
      <c r="H22" s="377">
        <v>178.87</v>
      </c>
      <c r="I22" s="271"/>
      <c r="J22" s="379">
        <f t="shared" si="1"/>
        <v>178.87</v>
      </c>
      <c r="K22" s="275">
        <f t="shared" si="2"/>
        <v>0.014750118787645292</v>
      </c>
      <c r="L22" s="377">
        <v>223.98628358175932</v>
      </c>
      <c r="M22" s="277">
        <f t="shared" si="3"/>
        <v>0.0005698164717205546</v>
      </c>
      <c r="N22" s="135"/>
      <c r="S22" s="2"/>
      <c r="T22" s="31"/>
      <c r="U22" s="31"/>
      <c r="X22" s="31"/>
      <c r="Y22" s="31"/>
      <c r="Z22" s="31"/>
      <c r="AA22" s="31"/>
      <c r="AB22" s="31"/>
      <c r="AC22" s="31"/>
      <c r="AD22" s="31"/>
    </row>
    <row r="23" spans="1:30" ht="16.5" thickBot="1" thickTop="1">
      <c r="A23" s="94"/>
      <c r="B23" s="116"/>
      <c r="C23" s="139" t="s">
        <v>2</v>
      </c>
      <c r="D23" s="45">
        <f>SUM(D9:D22)</f>
        <v>1837</v>
      </c>
      <c r="E23" s="140"/>
      <c r="F23" s="62">
        <f>SUM(F9:F22)</f>
        <v>8269.892</v>
      </c>
      <c r="G23" s="143"/>
      <c r="H23" s="45">
        <f>SUM(H9:H22)</f>
        <v>2019.7900000000004</v>
      </c>
      <c r="I23" s="143"/>
      <c r="J23" s="380">
        <f>SUM(J9:J22)</f>
        <v>12126.682</v>
      </c>
      <c r="K23" s="144">
        <f t="shared" si="2"/>
        <v>1</v>
      </c>
      <c r="L23" s="145">
        <f>SUM(L9:L22)</f>
        <v>393084.9575222619</v>
      </c>
      <c r="M23" s="146">
        <f t="shared" si="3"/>
        <v>1</v>
      </c>
      <c r="N23" s="135"/>
      <c r="P23" s="279"/>
      <c r="Q23" s="279"/>
      <c r="R23" s="279"/>
      <c r="S23" s="279"/>
      <c r="T23" s="280"/>
      <c r="U23" s="280"/>
      <c r="V23" s="279"/>
      <c r="W23" s="279"/>
      <c r="X23" s="280"/>
      <c r="Y23" s="280"/>
      <c r="Z23" s="31"/>
      <c r="AA23" s="31"/>
      <c r="AB23" s="31"/>
      <c r="AC23" s="31"/>
      <c r="AD23" s="31"/>
    </row>
    <row r="24" spans="1:30" ht="12.75">
      <c r="A24" s="94"/>
      <c r="B24" s="101"/>
      <c r="C24" s="101"/>
      <c r="D24" s="101"/>
      <c r="E24" s="141"/>
      <c r="F24" s="141"/>
      <c r="G24" s="141"/>
      <c r="H24" s="141"/>
      <c r="I24" s="147"/>
      <c r="J24" s="141"/>
      <c r="K24" s="141"/>
      <c r="L24" s="94"/>
      <c r="M24" s="94"/>
      <c r="N24" s="94"/>
      <c r="P24" s="279"/>
      <c r="Q24" s="279"/>
      <c r="R24" s="279"/>
      <c r="S24" s="279"/>
      <c r="T24" s="280"/>
      <c r="U24" s="280"/>
      <c r="V24" s="280"/>
      <c r="W24" s="280"/>
      <c r="X24" s="280"/>
      <c r="Y24" s="280"/>
      <c r="Z24" s="31"/>
      <c r="AA24" s="31"/>
      <c r="AB24" s="31"/>
      <c r="AC24" s="31"/>
      <c r="AD24" s="31"/>
    </row>
    <row r="25" spans="1:25" ht="13.5">
      <c r="A25" s="268"/>
      <c r="B25" s="268" t="s">
        <v>150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P25" s="279"/>
      <c r="Q25" s="279"/>
      <c r="R25" s="279"/>
      <c r="S25" s="279"/>
      <c r="T25" s="279"/>
      <c r="U25" s="279"/>
      <c r="V25" s="279"/>
      <c r="W25" s="279"/>
      <c r="X25" s="279"/>
      <c r="Y25" s="279"/>
    </row>
    <row r="26" spans="1:25" ht="13.5">
      <c r="A26" s="268"/>
      <c r="B26" s="268" t="s">
        <v>141</v>
      </c>
      <c r="C26" s="94"/>
      <c r="D26" s="142"/>
      <c r="E26" s="142"/>
      <c r="F26" s="94"/>
      <c r="G26" s="94"/>
      <c r="H26" s="94"/>
      <c r="I26" s="94"/>
      <c r="J26" s="94"/>
      <c r="K26" s="94"/>
      <c r="L26" s="94"/>
      <c r="M26" s="94"/>
      <c r="N26" s="94"/>
      <c r="P26" s="279"/>
      <c r="Q26" s="279"/>
      <c r="R26" s="279"/>
      <c r="S26" s="279"/>
      <c r="T26" s="279"/>
      <c r="U26" s="279"/>
      <c r="V26" s="279"/>
      <c r="W26" s="279"/>
      <c r="X26" s="279"/>
      <c r="Y26" s="279"/>
    </row>
    <row r="27" spans="1:25" ht="13.5">
      <c r="A27" s="268"/>
      <c r="B27" s="268" t="s">
        <v>201</v>
      </c>
      <c r="C27" s="94"/>
      <c r="D27" s="142"/>
      <c r="E27" s="142"/>
      <c r="F27" s="94"/>
      <c r="G27" s="94"/>
      <c r="H27" s="94"/>
      <c r="I27" s="94"/>
      <c r="J27" s="94"/>
      <c r="K27" s="94"/>
      <c r="L27" s="94"/>
      <c r="M27" s="94"/>
      <c r="N27" s="94"/>
      <c r="P27" s="279"/>
      <c r="Q27" s="279"/>
      <c r="R27" s="279"/>
      <c r="S27" s="279"/>
      <c r="T27" s="279"/>
      <c r="U27" s="279"/>
      <c r="V27" s="279"/>
      <c r="W27" s="279"/>
      <c r="X27" s="279"/>
      <c r="Y27" s="279"/>
    </row>
    <row r="28" spans="1:25" ht="13.5">
      <c r="A28" s="94"/>
      <c r="B28" s="268"/>
      <c r="C28" s="94"/>
      <c r="D28" s="142"/>
      <c r="E28" s="142"/>
      <c r="F28" s="94"/>
      <c r="G28" s="94"/>
      <c r="H28" s="94"/>
      <c r="I28" s="94"/>
      <c r="J28" s="94"/>
      <c r="K28" s="94"/>
      <c r="L28" s="94"/>
      <c r="M28" s="94"/>
      <c r="N28" s="94"/>
      <c r="P28" s="279"/>
      <c r="Q28" s="279"/>
      <c r="R28" s="279" t="s">
        <v>107</v>
      </c>
      <c r="S28" s="279"/>
      <c r="T28" s="279"/>
      <c r="U28" s="279"/>
      <c r="V28" s="279"/>
      <c r="W28" s="279"/>
      <c r="X28" s="279"/>
      <c r="Y28" s="279"/>
    </row>
    <row r="29" spans="1:25" ht="12.75">
      <c r="A29" s="94"/>
      <c r="B29" s="94"/>
      <c r="C29" s="94"/>
      <c r="D29" s="142"/>
      <c r="E29" s="142"/>
      <c r="F29" s="94"/>
      <c r="G29" s="94"/>
      <c r="H29" s="94"/>
      <c r="I29" s="94"/>
      <c r="J29" s="94"/>
      <c r="K29" s="94"/>
      <c r="L29" s="102"/>
      <c r="M29" s="94"/>
      <c r="N29" s="94"/>
      <c r="P29" s="279"/>
      <c r="Q29" s="279"/>
      <c r="R29" s="279"/>
      <c r="S29" s="279"/>
      <c r="T29" s="279"/>
      <c r="U29" s="285" t="s">
        <v>90</v>
      </c>
      <c r="V29" s="285" t="s">
        <v>45</v>
      </c>
      <c r="W29" s="285" t="s">
        <v>46</v>
      </c>
      <c r="X29" s="282"/>
      <c r="Y29" s="279"/>
    </row>
    <row r="30" spans="1:25" ht="12.75">
      <c r="A30" s="94"/>
      <c r="B30" s="94"/>
      <c r="C30" s="94"/>
      <c r="D30" s="142"/>
      <c r="E30" s="142"/>
      <c r="F30" s="94"/>
      <c r="G30" s="94"/>
      <c r="H30" s="94"/>
      <c r="I30" s="94"/>
      <c r="J30" s="94"/>
      <c r="K30" s="94"/>
      <c r="L30" s="94"/>
      <c r="M30" s="94"/>
      <c r="N30" s="94"/>
      <c r="P30" s="279"/>
      <c r="Q30" s="279" t="s">
        <v>9</v>
      </c>
      <c r="R30" s="283">
        <v>0</v>
      </c>
      <c r="S30" s="282">
        <f>R30/R32</f>
        <v>0</v>
      </c>
      <c r="T30" s="279"/>
      <c r="U30" s="286">
        <f>+U31/X31</f>
        <v>0.15148414050933304</v>
      </c>
      <c r="V30" s="286">
        <f>+V31/X31</f>
        <v>0.681958346066962</v>
      </c>
      <c r="W30" s="286">
        <f>+W31/X31</f>
        <v>0.16655751342370487</v>
      </c>
      <c r="X30" s="282"/>
      <c r="Y30" s="279"/>
    </row>
    <row r="31" spans="1:25" ht="12.75">
      <c r="A31" s="94"/>
      <c r="B31" s="94"/>
      <c r="C31" s="94"/>
      <c r="D31" s="142"/>
      <c r="E31" s="142"/>
      <c r="F31" s="94"/>
      <c r="G31" s="94"/>
      <c r="H31" s="94"/>
      <c r="I31" s="94"/>
      <c r="J31" s="94"/>
      <c r="K31" s="94"/>
      <c r="L31" s="94"/>
      <c r="M31" s="94"/>
      <c r="N31" s="94"/>
      <c r="P31" s="279"/>
      <c r="Q31" s="279" t="s">
        <v>11</v>
      </c>
      <c r="R31" s="283">
        <f>J23</f>
        <v>12126.682</v>
      </c>
      <c r="S31" s="282">
        <f>R31/R32</f>
        <v>1</v>
      </c>
      <c r="T31" s="279" t="s">
        <v>54</v>
      </c>
      <c r="U31" s="287">
        <f>D23</f>
        <v>1837</v>
      </c>
      <c r="V31" s="287">
        <f>F23</f>
        <v>8269.892</v>
      </c>
      <c r="W31" s="287">
        <f>+H23</f>
        <v>2019.7900000000004</v>
      </c>
      <c r="X31" s="283">
        <f>SUM(U31:W31)</f>
        <v>12126.682</v>
      </c>
      <c r="Y31" s="279"/>
    </row>
    <row r="32" spans="1:25" ht="12.75">
      <c r="A32" s="94"/>
      <c r="B32" s="94"/>
      <c r="C32" s="94"/>
      <c r="D32" s="142"/>
      <c r="E32" s="142"/>
      <c r="F32" s="94"/>
      <c r="G32" s="94"/>
      <c r="H32" s="94"/>
      <c r="I32" s="94"/>
      <c r="J32" s="94"/>
      <c r="K32" s="94"/>
      <c r="L32" s="94"/>
      <c r="M32" s="94"/>
      <c r="N32" s="94"/>
      <c r="P32" s="279"/>
      <c r="Q32" s="279"/>
      <c r="R32" s="279">
        <f>SUM(R30:R31)</f>
        <v>12126.682</v>
      </c>
      <c r="S32" s="279"/>
      <c r="T32" s="279"/>
      <c r="U32" s="279"/>
      <c r="V32" s="279"/>
      <c r="W32" s="279"/>
      <c r="X32" s="279"/>
      <c r="Y32" s="279"/>
    </row>
    <row r="33" spans="1:25" ht="12.75">
      <c r="A33" s="94"/>
      <c r="B33" s="94"/>
      <c r="C33" s="94"/>
      <c r="D33" s="142"/>
      <c r="E33" s="142"/>
      <c r="F33" s="94"/>
      <c r="G33" s="94"/>
      <c r="H33" s="94"/>
      <c r="I33" s="94"/>
      <c r="J33" s="94"/>
      <c r="K33" s="94"/>
      <c r="L33" s="94"/>
      <c r="M33" s="94"/>
      <c r="N33" s="94"/>
      <c r="P33" s="279"/>
      <c r="Q33" s="279"/>
      <c r="R33" s="279"/>
      <c r="S33" s="279"/>
      <c r="T33" s="279"/>
      <c r="U33" s="279"/>
      <c r="V33" s="279"/>
      <c r="W33" s="279"/>
      <c r="X33" s="279"/>
      <c r="Y33" s="279"/>
    </row>
    <row r="34" spans="1:25" ht="12.75">
      <c r="A34" s="94"/>
      <c r="B34" s="94"/>
      <c r="C34" s="94"/>
      <c r="D34" s="142"/>
      <c r="E34" s="142"/>
      <c r="F34" s="94"/>
      <c r="G34" s="94"/>
      <c r="H34" s="94"/>
      <c r="I34" s="94"/>
      <c r="J34" s="94"/>
      <c r="K34" s="94"/>
      <c r="L34" s="94"/>
      <c r="M34" s="94"/>
      <c r="N34" s="94"/>
      <c r="P34" s="279"/>
      <c r="Q34" s="279"/>
      <c r="R34" s="279"/>
      <c r="S34" s="279"/>
      <c r="T34" s="279"/>
      <c r="U34" s="279"/>
      <c r="V34" s="279"/>
      <c r="W34" s="279"/>
      <c r="X34" s="279"/>
      <c r="Y34" s="279"/>
    </row>
    <row r="35" spans="1:25" ht="12.75">
      <c r="A35" s="94"/>
      <c r="B35" s="94"/>
      <c r="C35" s="94"/>
      <c r="D35" s="142"/>
      <c r="E35" s="142"/>
      <c r="F35" s="94"/>
      <c r="G35" s="94"/>
      <c r="H35" s="94"/>
      <c r="I35" s="94"/>
      <c r="J35" s="94"/>
      <c r="K35" s="94"/>
      <c r="L35" s="94"/>
      <c r="M35" s="94"/>
      <c r="N35" s="94"/>
      <c r="P35" s="279"/>
      <c r="Q35" s="279"/>
      <c r="R35" s="283"/>
      <c r="S35" s="282"/>
      <c r="T35" s="279"/>
      <c r="U35" s="283"/>
      <c r="V35" s="283"/>
      <c r="W35" s="282"/>
      <c r="X35" s="279"/>
      <c r="Y35" s="279"/>
    </row>
    <row r="36" spans="1:25" ht="12.75">
      <c r="A36" s="94"/>
      <c r="B36" s="94"/>
      <c r="C36" s="94"/>
      <c r="D36" s="142"/>
      <c r="E36" s="142"/>
      <c r="F36" s="94"/>
      <c r="G36" s="94"/>
      <c r="H36" s="94"/>
      <c r="I36" s="94"/>
      <c r="J36" s="94"/>
      <c r="K36" s="94"/>
      <c r="L36" s="94"/>
      <c r="M36" s="94"/>
      <c r="N36" s="94"/>
      <c r="P36" s="279"/>
      <c r="Q36" s="279"/>
      <c r="R36" s="283"/>
      <c r="S36" s="282"/>
      <c r="T36" s="279"/>
      <c r="U36" s="283"/>
      <c r="V36" s="283"/>
      <c r="W36" s="282"/>
      <c r="X36" s="279"/>
      <c r="Y36" s="279"/>
    </row>
    <row r="37" spans="1:25" ht="12.75">
      <c r="A37" s="94"/>
      <c r="B37" s="94"/>
      <c r="C37" s="94"/>
      <c r="D37" s="142"/>
      <c r="E37" s="142"/>
      <c r="F37" s="94"/>
      <c r="G37" s="94"/>
      <c r="H37" s="94"/>
      <c r="I37" s="94"/>
      <c r="J37" s="94"/>
      <c r="K37" s="94"/>
      <c r="L37" s="94"/>
      <c r="M37" s="94"/>
      <c r="N37" s="94"/>
      <c r="P37" s="279"/>
      <c r="Q37" s="279"/>
      <c r="R37" s="283"/>
      <c r="S37" s="282"/>
      <c r="T37" s="279"/>
      <c r="U37" s="283"/>
      <c r="V37" s="283"/>
      <c r="W37" s="279"/>
      <c r="X37" s="279"/>
      <c r="Y37" s="279"/>
    </row>
    <row r="38" spans="1:25" ht="12.75">
      <c r="A38" s="94"/>
      <c r="B38" s="94"/>
      <c r="C38" s="94"/>
      <c r="D38" s="142"/>
      <c r="E38" s="142"/>
      <c r="F38" s="94"/>
      <c r="G38" s="94"/>
      <c r="H38" s="94"/>
      <c r="I38" s="94"/>
      <c r="J38" s="94"/>
      <c r="K38" s="94"/>
      <c r="L38" s="94"/>
      <c r="M38" s="94"/>
      <c r="N38" s="94"/>
      <c r="P38" s="279"/>
      <c r="Q38" s="279"/>
      <c r="R38" s="288"/>
      <c r="S38" s="279"/>
      <c r="T38" s="279"/>
      <c r="U38" s="279"/>
      <c r="V38" s="279"/>
      <c r="W38" s="279"/>
      <c r="X38" s="279"/>
      <c r="Y38" s="279"/>
    </row>
    <row r="39" spans="1:25" ht="12.75">
      <c r="A39" s="94"/>
      <c r="B39" s="94"/>
      <c r="C39" s="94"/>
      <c r="D39" s="142"/>
      <c r="E39" s="142"/>
      <c r="F39" s="94"/>
      <c r="G39" s="94"/>
      <c r="H39" s="94"/>
      <c r="I39" s="94"/>
      <c r="J39" s="94"/>
      <c r="K39" s="94"/>
      <c r="L39" s="94"/>
      <c r="M39" s="94"/>
      <c r="N39" s="94"/>
      <c r="P39" s="279"/>
      <c r="Q39" s="279"/>
      <c r="R39" s="288"/>
      <c r="S39" s="279"/>
      <c r="T39" s="279"/>
      <c r="U39" s="279"/>
      <c r="V39" s="279"/>
      <c r="W39" s="279"/>
      <c r="X39" s="279"/>
      <c r="Y39" s="279"/>
    </row>
    <row r="40" spans="1:25" ht="12.75">
      <c r="A40" s="94"/>
      <c r="B40" s="94"/>
      <c r="C40" s="94"/>
      <c r="D40" s="142"/>
      <c r="E40" s="142"/>
      <c r="F40" s="94"/>
      <c r="G40" s="94"/>
      <c r="H40" s="94"/>
      <c r="I40" s="94"/>
      <c r="J40" s="94"/>
      <c r="K40" s="94"/>
      <c r="L40" s="94"/>
      <c r="M40" s="94"/>
      <c r="N40" s="94"/>
      <c r="P40" s="279"/>
      <c r="Q40" s="279"/>
      <c r="R40" s="288"/>
      <c r="S40" s="282"/>
      <c r="T40" s="279"/>
      <c r="U40" s="279"/>
      <c r="V40" s="279"/>
      <c r="W40" s="279"/>
      <c r="X40" s="279"/>
      <c r="Y40" s="279"/>
    </row>
    <row r="41" spans="1:25" ht="12.75">
      <c r="A41" s="94"/>
      <c r="B41" s="94"/>
      <c r="C41" s="94"/>
      <c r="D41" s="142"/>
      <c r="E41" s="142"/>
      <c r="F41" s="94"/>
      <c r="G41" s="94"/>
      <c r="H41" s="94"/>
      <c r="I41" s="94"/>
      <c r="J41" s="94"/>
      <c r="K41" s="94"/>
      <c r="L41" s="94"/>
      <c r="M41" s="94"/>
      <c r="N41" s="94"/>
      <c r="P41" s="279"/>
      <c r="Q41" s="279"/>
      <c r="R41" s="288"/>
      <c r="S41" s="282"/>
      <c r="T41" s="279"/>
      <c r="U41" s="279"/>
      <c r="V41" s="279"/>
      <c r="W41" s="279"/>
      <c r="X41" s="279"/>
      <c r="Y41" s="279"/>
    </row>
    <row r="42" spans="1:25" ht="12.7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279"/>
      <c r="Q42" s="279"/>
      <c r="R42" s="288"/>
      <c r="S42" s="282"/>
      <c r="T42" s="279"/>
      <c r="U42" s="279"/>
      <c r="V42" s="279"/>
      <c r="W42" s="279"/>
      <c r="X42" s="279"/>
      <c r="Y42" s="279"/>
    </row>
    <row r="43" spans="1:25" ht="12.7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P43" s="279"/>
      <c r="Q43" s="279"/>
      <c r="R43" s="288"/>
      <c r="S43" s="282"/>
      <c r="T43" s="279"/>
      <c r="U43" s="279"/>
      <c r="V43" s="279"/>
      <c r="W43" s="279"/>
      <c r="X43" s="279"/>
      <c r="Y43" s="279"/>
    </row>
    <row r="44" spans="1:25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P44" s="279"/>
      <c r="Q44" s="279"/>
      <c r="R44" s="288"/>
      <c r="S44" s="282"/>
      <c r="T44" s="279"/>
      <c r="U44" s="279"/>
      <c r="V44" s="279"/>
      <c r="W44" s="279"/>
      <c r="X44" s="279"/>
      <c r="Y44" s="279"/>
    </row>
    <row r="45" spans="1:25" ht="12.7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P45" s="279"/>
      <c r="Q45" s="279"/>
      <c r="R45" s="288"/>
      <c r="S45" s="282"/>
      <c r="T45" s="279"/>
      <c r="U45" s="279"/>
      <c r="V45" s="279"/>
      <c r="W45" s="279"/>
      <c r="X45" s="279"/>
      <c r="Y45" s="279"/>
    </row>
    <row r="46" spans="1:25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P46" s="279"/>
      <c r="Q46" s="279"/>
      <c r="R46" s="288"/>
      <c r="S46" s="282"/>
      <c r="T46" s="279"/>
      <c r="U46" s="279"/>
      <c r="V46" s="279"/>
      <c r="W46" s="279"/>
      <c r="X46" s="279"/>
      <c r="Y46" s="279"/>
    </row>
    <row r="47" spans="1:25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P47" s="279"/>
      <c r="Q47" s="279"/>
      <c r="R47" s="288"/>
      <c r="S47" s="282"/>
      <c r="T47" s="279"/>
      <c r="U47" s="279"/>
      <c r="V47" s="279"/>
      <c r="W47" s="279"/>
      <c r="X47" s="279"/>
      <c r="Y47" s="279"/>
    </row>
    <row r="48" spans="1:25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P48" s="279"/>
      <c r="Q48" s="279"/>
      <c r="R48" s="288"/>
      <c r="S48" s="282"/>
      <c r="T48" s="279"/>
      <c r="U48" s="279"/>
      <c r="V48" s="279"/>
      <c r="W48" s="279"/>
      <c r="X48" s="279"/>
      <c r="Y48" s="279"/>
    </row>
    <row r="49" spans="1:25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P49" s="279"/>
      <c r="Q49" s="279"/>
      <c r="R49" s="288"/>
      <c r="S49" s="282"/>
      <c r="T49" s="279"/>
      <c r="U49" s="279"/>
      <c r="V49" s="279"/>
      <c r="W49" s="279"/>
      <c r="X49" s="279"/>
      <c r="Y49" s="279"/>
    </row>
    <row r="50" spans="1:25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P50" s="279"/>
      <c r="Q50" s="279"/>
      <c r="R50" s="288"/>
      <c r="S50" s="282"/>
      <c r="T50" s="279"/>
      <c r="U50" s="279"/>
      <c r="V50" s="279"/>
      <c r="W50" s="279"/>
      <c r="X50" s="279"/>
      <c r="Y50" s="279"/>
    </row>
    <row r="51" spans="1:25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P51" s="279"/>
      <c r="Q51" s="279"/>
      <c r="R51" s="288"/>
      <c r="S51" s="282"/>
      <c r="T51" s="279"/>
      <c r="U51" s="279"/>
      <c r="V51" s="279"/>
      <c r="W51" s="279"/>
      <c r="X51" s="279"/>
      <c r="Y51" s="279"/>
    </row>
    <row r="52" spans="1:25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P52" s="279"/>
      <c r="Q52" s="279"/>
      <c r="R52" s="283"/>
      <c r="S52" s="282"/>
      <c r="T52" s="279"/>
      <c r="U52" s="279"/>
      <c r="V52" s="279"/>
      <c r="W52" s="279"/>
      <c r="X52" s="279"/>
      <c r="Y52" s="279"/>
    </row>
    <row r="53" spans="1:25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P53" s="279"/>
      <c r="Q53" s="279"/>
      <c r="R53" s="279"/>
      <c r="S53" s="279"/>
      <c r="T53" s="279"/>
      <c r="U53" s="279"/>
      <c r="V53" s="279"/>
      <c r="W53" s="279"/>
      <c r="X53" s="279"/>
      <c r="Y53" s="279"/>
    </row>
    <row r="54" spans="1:25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P54" s="279"/>
      <c r="Q54" s="279"/>
      <c r="R54" s="283"/>
      <c r="S54" s="279"/>
      <c r="T54" s="279"/>
      <c r="U54" s="279"/>
      <c r="V54" s="279"/>
      <c r="W54" s="279"/>
      <c r="X54" s="279"/>
      <c r="Y54" s="279"/>
    </row>
    <row r="55" spans="1:25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P55" s="279"/>
      <c r="Q55" s="279"/>
      <c r="R55" s="279"/>
      <c r="S55" s="279"/>
      <c r="T55" s="279"/>
      <c r="U55" s="279"/>
      <c r="V55" s="279"/>
      <c r="W55" s="279"/>
      <c r="X55" s="279"/>
      <c r="Y55" s="279"/>
    </row>
    <row r="56" spans="1:25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P56" s="279"/>
      <c r="Q56" s="279"/>
      <c r="R56" s="279"/>
      <c r="S56" s="279"/>
      <c r="T56" s="279"/>
      <c r="U56" s="279"/>
      <c r="V56" s="279"/>
      <c r="W56" s="279"/>
      <c r="X56" s="279"/>
      <c r="Y56" s="279"/>
    </row>
    <row r="57" spans="1:25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P57" s="279"/>
      <c r="Q57" s="279"/>
      <c r="R57" s="279"/>
      <c r="S57" s="279"/>
      <c r="T57" s="279"/>
      <c r="U57" s="279"/>
      <c r="V57" s="279"/>
      <c r="W57" s="279"/>
      <c r="X57" s="279"/>
      <c r="Y57" s="279"/>
    </row>
    <row r="58" spans="1:25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P58" s="303" t="s">
        <v>190</v>
      </c>
      <c r="Q58" s="304" t="s">
        <v>191</v>
      </c>
      <c r="R58" s="305"/>
      <c r="S58" s="279"/>
      <c r="T58" s="279"/>
      <c r="U58" s="279"/>
      <c r="V58" s="279"/>
      <c r="W58" s="279"/>
      <c r="X58" s="279"/>
      <c r="Y58" s="279"/>
    </row>
    <row r="59" spans="1:25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P59" s="354" t="s">
        <v>48</v>
      </c>
      <c r="Q59" s="279" t="s">
        <v>103</v>
      </c>
      <c r="R59" s="381">
        <v>0.20406571228634507</v>
      </c>
      <c r="S59" s="289"/>
      <c r="T59" s="279"/>
      <c r="U59" s="279"/>
      <c r="V59" s="279"/>
      <c r="W59" s="279"/>
      <c r="X59" s="279"/>
      <c r="Y59" s="279"/>
    </row>
    <row r="60" spans="1:25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P60" s="354" t="s">
        <v>95</v>
      </c>
      <c r="Q60" s="279" t="s">
        <v>91</v>
      </c>
      <c r="R60" s="381">
        <v>0.40222205876265243</v>
      </c>
      <c r="S60" s="289"/>
      <c r="T60" s="279"/>
      <c r="U60" s="279"/>
      <c r="V60" s="279"/>
      <c r="W60" s="279"/>
      <c r="X60" s="279"/>
      <c r="Y60" s="279"/>
    </row>
    <row r="61" spans="1:25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P61" s="354" t="s">
        <v>200</v>
      </c>
      <c r="Q61" s="279" t="s">
        <v>104</v>
      </c>
      <c r="R61" s="381">
        <v>0.03238396125172574</v>
      </c>
      <c r="S61" s="289"/>
      <c r="T61" s="279"/>
      <c r="U61" s="279"/>
      <c r="V61" s="279"/>
      <c r="W61" s="279"/>
      <c r="X61" s="279"/>
      <c r="Y61" s="279"/>
    </row>
    <row r="62" spans="1:25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P62" s="354" t="s">
        <v>198</v>
      </c>
      <c r="Q62" s="279" t="s">
        <v>192</v>
      </c>
      <c r="R62" s="381">
        <v>0.07816812546086391</v>
      </c>
      <c r="S62" s="289"/>
      <c r="T62" s="279"/>
      <c r="U62" s="279"/>
      <c r="V62" s="279"/>
      <c r="W62" s="279"/>
      <c r="X62" s="279"/>
      <c r="Y62" s="279"/>
    </row>
    <row r="63" spans="1:25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P63" s="354" t="s">
        <v>51</v>
      </c>
      <c r="Q63" s="279" t="s">
        <v>193</v>
      </c>
      <c r="R63" s="381">
        <v>0.0834754304598735</v>
      </c>
      <c r="S63" s="289"/>
      <c r="T63" s="279"/>
      <c r="U63" s="279"/>
      <c r="V63" s="279"/>
      <c r="W63" s="279"/>
      <c r="X63" s="279"/>
      <c r="Y63" s="279"/>
    </row>
    <row r="64" spans="1:25" ht="12.75">
      <c r="A64" s="94"/>
      <c r="B64" s="94"/>
      <c r="C64" s="126"/>
      <c r="D64" s="126"/>
      <c r="E64" s="94"/>
      <c r="F64" s="94"/>
      <c r="G64" s="94"/>
      <c r="H64" s="94"/>
      <c r="I64" s="94"/>
      <c r="J64" s="94"/>
      <c r="K64" s="94"/>
      <c r="L64" s="94"/>
      <c r="M64" s="94"/>
      <c r="N64" s="94"/>
      <c r="P64" s="354" t="s">
        <v>93</v>
      </c>
      <c r="Q64" s="279" t="s">
        <v>195</v>
      </c>
      <c r="R64" s="381">
        <v>0.011701469536349677</v>
      </c>
      <c r="S64" s="289"/>
      <c r="T64" s="279"/>
      <c r="U64" s="279"/>
      <c r="V64" s="279"/>
      <c r="W64" s="279"/>
      <c r="X64" s="279"/>
      <c r="Y64" s="279"/>
    </row>
    <row r="65" spans="1:25" ht="12.75">
      <c r="A65" s="94"/>
      <c r="B65" s="94"/>
      <c r="C65" s="126"/>
      <c r="D65" s="126"/>
      <c r="E65" s="94"/>
      <c r="F65" s="94"/>
      <c r="G65" s="94"/>
      <c r="H65" s="94"/>
      <c r="I65" s="94"/>
      <c r="J65" s="94"/>
      <c r="K65" s="94"/>
      <c r="L65" s="94"/>
      <c r="M65" s="94"/>
      <c r="N65" s="94"/>
      <c r="P65" s="354" t="s">
        <v>102</v>
      </c>
      <c r="Q65" s="279" t="s">
        <v>194</v>
      </c>
      <c r="R65" s="381">
        <v>0.010882614057167492</v>
      </c>
      <c r="S65" s="289"/>
      <c r="T65" s="279"/>
      <c r="U65" s="279"/>
      <c r="V65" s="279"/>
      <c r="W65" s="279"/>
      <c r="X65" s="279"/>
      <c r="Y65" s="279"/>
    </row>
    <row r="66" spans="1:25" ht="12.75">
      <c r="A66" s="94"/>
      <c r="B66" s="94"/>
      <c r="C66" s="94"/>
      <c r="D66" s="94"/>
      <c r="E66" s="126"/>
      <c r="F66" s="127"/>
      <c r="G66" s="94"/>
      <c r="H66" s="94"/>
      <c r="I66" s="94"/>
      <c r="J66" s="127"/>
      <c r="K66" s="94"/>
      <c r="L66" s="94"/>
      <c r="M66" s="94"/>
      <c r="N66" s="94"/>
      <c r="P66" s="354" t="s">
        <v>49</v>
      </c>
      <c r="Q66" s="279" t="s">
        <v>55</v>
      </c>
      <c r="R66" s="381">
        <v>0.04407058748633797</v>
      </c>
      <c r="S66" s="289"/>
      <c r="T66" s="279"/>
      <c r="U66" s="279"/>
      <c r="V66" s="279"/>
      <c r="W66" s="279"/>
      <c r="X66" s="279"/>
      <c r="Y66" s="279"/>
    </row>
    <row r="67" spans="1:25" ht="12.75">
      <c r="A67" s="94"/>
      <c r="B67" s="94"/>
      <c r="C67" s="94"/>
      <c r="D67" s="94"/>
      <c r="E67" s="126"/>
      <c r="F67" s="127"/>
      <c r="G67" s="94"/>
      <c r="H67" s="94"/>
      <c r="I67" s="94"/>
      <c r="J67" s="94"/>
      <c r="K67" s="94"/>
      <c r="L67" s="94"/>
      <c r="M67" s="94"/>
      <c r="N67" s="94"/>
      <c r="P67" s="354" t="s">
        <v>52</v>
      </c>
      <c r="Q67" s="279" t="s">
        <v>57</v>
      </c>
      <c r="R67" s="381">
        <v>0.02897742350298293</v>
      </c>
      <c r="S67" s="289"/>
      <c r="T67" s="279"/>
      <c r="U67" s="279"/>
      <c r="V67" s="279"/>
      <c r="W67" s="279"/>
      <c r="X67" s="279"/>
      <c r="Y67" s="279"/>
    </row>
    <row r="68" spans="1:25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P68" s="354" t="s">
        <v>50</v>
      </c>
      <c r="Q68" s="279" t="s">
        <v>56</v>
      </c>
      <c r="R68" s="381">
        <v>0.032413070615688606</v>
      </c>
      <c r="S68" s="289"/>
      <c r="T68" s="279"/>
      <c r="U68" s="279"/>
      <c r="V68" s="279"/>
      <c r="W68" s="279"/>
      <c r="X68" s="279"/>
      <c r="Y68" s="279"/>
    </row>
    <row r="69" spans="1:25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P69" s="354" t="s">
        <v>96</v>
      </c>
      <c r="Q69" s="279" t="s">
        <v>98</v>
      </c>
      <c r="R69" s="381">
        <v>0.03348319020817071</v>
      </c>
      <c r="S69" s="289"/>
      <c r="T69" s="279"/>
      <c r="U69" s="279"/>
      <c r="V69" s="279"/>
      <c r="W69" s="279"/>
      <c r="X69" s="279"/>
      <c r="Y69" s="279"/>
    </row>
    <row r="70" spans="1:25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P70" s="354" t="s">
        <v>53</v>
      </c>
      <c r="Q70" s="279" t="s">
        <v>202</v>
      </c>
      <c r="R70" s="381">
        <v>0.02340623758419657</v>
      </c>
      <c r="S70" s="289"/>
      <c r="T70" s="279"/>
      <c r="U70" s="279"/>
      <c r="V70" s="279"/>
      <c r="W70" s="279"/>
      <c r="X70" s="279"/>
      <c r="Y70" s="279"/>
    </row>
    <row r="71" spans="1:25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P71" s="355" t="s">
        <v>97</v>
      </c>
      <c r="Q71" s="312" t="s">
        <v>105</v>
      </c>
      <c r="R71" s="382">
        <v>0.014750118787645292</v>
      </c>
      <c r="S71" s="289"/>
      <c r="T71" s="279"/>
      <c r="U71" s="279"/>
      <c r="V71" s="279"/>
      <c r="W71" s="279"/>
      <c r="X71" s="279"/>
      <c r="Y71" s="279"/>
    </row>
    <row r="72" spans="1:25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P72" s="279"/>
      <c r="Q72" s="279"/>
      <c r="R72" s="279"/>
      <c r="S72" s="289"/>
      <c r="T72" s="279"/>
      <c r="U72" s="279"/>
      <c r="V72" s="279"/>
      <c r="W72" s="279"/>
      <c r="X72" s="279"/>
      <c r="Y72" s="279"/>
    </row>
    <row r="73" spans="1:25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P73" s="279"/>
      <c r="Q73" s="279"/>
      <c r="R73" s="279"/>
      <c r="S73" s="279"/>
      <c r="T73" s="279"/>
      <c r="U73" s="279"/>
      <c r="V73" s="279"/>
      <c r="W73" s="279"/>
      <c r="X73" s="279"/>
      <c r="Y73" s="279"/>
    </row>
    <row r="74" spans="1:25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P74" s="279"/>
      <c r="Q74" s="279"/>
      <c r="R74" s="279"/>
      <c r="S74" s="279"/>
      <c r="T74" s="279"/>
      <c r="U74" s="279"/>
      <c r="V74" s="279"/>
      <c r="W74" s="279"/>
      <c r="X74" s="279"/>
      <c r="Y74" s="279"/>
    </row>
    <row r="75" spans="1:14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1:14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1:14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1:14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1:14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1:14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4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1:14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1:14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1:14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</sheetData>
  <sheetProtection/>
  <mergeCells count="6">
    <mergeCell ref="B2:M2"/>
    <mergeCell ref="B3:M3"/>
    <mergeCell ref="L7:M7"/>
    <mergeCell ref="D7:K7"/>
    <mergeCell ref="B7:B8"/>
    <mergeCell ref="C7:C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view="pageBreakPreview" zoomScale="90" zoomScaleNormal="80" zoomScaleSheetLayoutView="90" zoomScalePageLayoutView="40" workbookViewId="0" topLeftCell="A1">
      <selection activeCell="S1" sqref="S1"/>
    </sheetView>
  </sheetViews>
  <sheetFormatPr defaultColWidth="11.421875" defaultRowHeight="12.75"/>
  <cols>
    <col min="1" max="1" width="6.7109375" style="94" customWidth="1"/>
    <col min="2" max="2" width="4.7109375" style="0" customWidth="1"/>
    <col min="3" max="3" width="71.8515625" style="0" customWidth="1"/>
    <col min="4" max="4" width="18.421875" style="0" customWidth="1"/>
    <col min="5" max="5" width="8.8515625" style="0" customWidth="1"/>
    <col min="6" max="6" width="14.421875" style="0" customWidth="1"/>
    <col min="7" max="7" width="8.8515625" style="0" customWidth="1"/>
    <col min="8" max="8" width="13.57421875" style="0" customWidth="1"/>
    <col min="9" max="9" width="10.421875" style="0" customWidth="1"/>
    <col min="10" max="10" width="18.421875" style="0" customWidth="1"/>
    <col min="11" max="11" width="8.8515625" style="0" customWidth="1"/>
    <col min="12" max="12" width="14.421875" style="0" customWidth="1"/>
    <col min="13" max="13" width="8.8515625" style="0" customWidth="1"/>
    <col min="14" max="14" width="12.8515625" style="0" customWidth="1"/>
    <col min="15" max="15" width="8.8515625" style="0" customWidth="1"/>
    <col min="16" max="16" width="19.28125" style="0" bestFit="1" customWidth="1"/>
    <col min="17" max="17" width="8.421875" style="0" customWidth="1"/>
    <col min="18" max="18" width="4.57421875" style="94" customWidth="1"/>
    <col min="19" max="19" width="34.7109375" style="0" customWidth="1"/>
    <col min="20" max="20" width="22.140625" style="0" customWidth="1"/>
    <col min="22" max="22" width="15.00390625" style="0" customWidth="1"/>
    <col min="24" max="24" width="12.421875" style="0" customWidth="1"/>
    <col min="25" max="25" width="19.00390625" style="0" customWidth="1"/>
    <col min="26" max="26" width="13.421875" style="0" customWidth="1"/>
    <col min="30" max="30" width="25.57421875" style="0" customWidth="1"/>
  </cols>
  <sheetData>
    <row r="1" spans="2:17" ht="18">
      <c r="B1" s="428" t="s">
        <v>143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2:17" ht="12.7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20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S3" s="7"/>
      <c r="T3" s="7"/>
    </row>
    <row r="4" spans="2:17" ht="16.5" thickBot="1">
      <c r="B4" s="105" t="s">
        <v>144</v>
      </c>
      <c r="C4" s="94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94"/>
      <c r="Q4" s="94"/>
    </row>
    <row r="5" spans="2:35" ht="12.75">
      <c r="B5" s="429" t="s">
        <v>5</v>
      </c>
      <c r="C5" s="431" t="s">
        <v>10</v>
      </c>
      <c r="D5" s="399" t="s">
        <v>153</v>
      </c>
      <c r="E5" s="400"/>
      <c r="F5" s="400"/>
      <c r="G5" s="400"/>
      <c r="H5" s="400"/>
      <c r="I5" s="401"/>
      <c r="J5" s="399" t="s">
        <v>154</v>
      </c>
      <c r="K5" s="400"/>
      <c r="L5" s="400"/>
      <c r="M5" s="400"/>
      <c r="N5" s="400"/>
      <c r="O5" s="401"/>
      <c r="P5" s="399" t="s">
        <v>155</v>
      </c>
      <c r="Q5" s="401"/>
      <c r="AD5" s="2"/>
      <c r="AE5" s="2"/>
      <c r="AF5" s="2"/>
      <c r="AG5" s="2"/>
      <c r="AH5" s="2"/>
      <c r="AI5" s="2"/>
    </row>
    <row r="6" spans="2:35" ht="12.75">
      <c r="B6" s="430"/>
      <c r="C6" s="432"/>
      <c r="D6" s="181" t="s">
        <v>59</v>
      </c>
      <c r="E6" s="182" t="s">
        <v>6</v>
      </c>
      <c r="F6" s="183" t="s">
        <v>60</v>
      </c>
      <c r="G6" s="182" t="s">
        <v>6</v>
      </c>
      <c r="H6" s="183" t="s">
        <v>2</v>
      </c>
      <c r="I6" s="184" t="s">
        <v>6</v>
      </c>
      <c r="J6" s="181" t="s">
        <v>59</v>
      </c>
      <c r="K6" s="182" t="s">
        <v>6</v>
      </c>
      <c r="L6" s="183" t="s">
        <v>60</v>
      </c>
      <c r="M6" s="182" t="s">
        <v>6</v>
      </c>
      <c r="N6" s="183" t="s">
        <v>2</v>
      </c>
      <c r="O6" s="184" t="s">
        <v>6</v>
      </c>
      <c r="P6" s="192" t="s">
        <v>47</v>
      </c>
      <c r="Q6" s="184" t="s">
        <v>6</v>
      </c>
      <c r="S6" s="11"/>
      <c r="T6" s="11"/>
      <c r="U6" s="11"/>
      <c r="V6" s="11"/>
      <c r="W6" s="11"/>
      <c r="X6" s="11"/>
      <c r="Y6" s="11"/>
      <c r="Z6" s="11"/>
      <c r="AD6" s="2"/>
      <c r="AE6" s="2"/>
      <c r="AF6" s="34"/>
      <c r="AG6" s="2"/>
      <c r="AH6" s="2"/>
      <c r="AI6" s="2"/>
    </row>
    <row r="7" spans="2:35" ht="16.5" customHeight="1">
      <c r="B7" s="112">
        <v>1</v>
      </c>
      <c r="C7" s="216" t="s">
        <v>147</v>
      </c>
      <c r="D7" s="230">
        <v>797075</v>
      </c>
      <c r="E7" s="209">
        <f aca="true" t="shared" si="0" ref="E7:E17">D7/D$45</f>
        <v>0.11492558295454955</v>
      </c>
      <c r="F7" s="231">
        <v>10</v>
      </c>
      <c r="G7" s="209">
        <f aca="true" t="shared" si="1" ref="G7:G17">F7/F$45</f>
        <v>0.021505376344086023</v>
      </c>
      <c r="H7" s="210">
        <f aca="true" t="shared" si="2" ref="H7:H15">SUM(D7,F7)</f>
        <v>797085</v>
      </c>
      <c r="I7" s="219">
        <f aca="true" t="shared" si="3" ref="I7:I17">H7/H$45</f>
        <v>0.1149193199577857</v>
      </c>
      <c r="J7" s="225">
        <v>1640.5821318000485</v>
      </c>
      <c r="K7" s="209">
        <f aca="true" t="shared" si="4" ref="K7:K17">J7/J$45</f>
        <v>0.07862766371096601</v>
      </c>
      <c r="L7" s="212">
        <v>156.58153650000003</v>
      </c>
      <c r="M7" s="209">
        <f aca="true" t="shared" si="5" ref="M7:M13">L7/L$45</f>
        <v>0.07747228237976189</v>
      </c>
      <c r="N7" s="211">
        <f aca="true" t="shared" si="6" ref="N7:N15">SUM(J7,L7)</f>
        <v>1797.1636683000486</v>
      </c>
      <c r="O7" s="219">
        <f aca="true" t="shared" si="7" ref="O7:O17">N7/N$45</f>
        <v>0.07852563007920953</v>
      </c>
      <c r="P7" s="225">
        <v>263922.5445790617</v>
      </c>
      <c r="Q7" s="226">
        <f aca="true" t="shared" si="8" ref="Q7:Q15">P7/P$45</f>
        <v>0.0822590515409263</v>
      </c>
      <c r="S7" s="129"/>
      <c r="T7" s="11"/>
      <c r="U7" s="11"/>
      <c r="W7" s="35"/>
      <c r="X7" s="35"/>
      <c r="Y7" s="11"/>
      <c r="Z7" s="11"/>
      <c r="AD7" s="2"/>
      <c r="AE7" s="2"/>
      <c r="AF7" s="2"/>
      <c r="AG7" s="2"/>
      <c r="AH7" s="2"/>
      <c r="AI7" s="2"/>
    </row>
    <row r="8" spans="2:35" ht="16.5" customHeight="1">
      <c r="B8" s="113">
        <v>2</v>
      </c>
      <c r="C8" s="217" t="s">
        <v>62</v>
      </c>
      <c r="D8" s="232">
        <v>469842.0000000003</v>
      </c>
      <c r="E8" s="213">
        <f t="shared" si="0"/>
        <v>0.06774377034348274</v>
      </c>
      <c r="F8" s="233">
        <v>40</v>
      </c>
      <c r="G8" s="213">
        <f t="shared" si="1"/>
        <v>0.08602150537634409</v>
      </c>
      <c r="H8" s="214">
        <f t="shared" si="2"/>
        <v>469882.0000000003</v>
      </c>
      <c r="I8" s="220">
        <f t="shared" si="3"/>
        <v>0.06774499570360036</v>
      </c>
      <c r="J8" s="227">
        <v>1134.890459899995</v>
      </c>
      <c r="K8" s="213">
        <f t="shared" si="4"/>
        <v>0.05439153804015466</v>
      </c>
      <c r="L8" s="215">
        <v>133.21495209999998</v>
      </c>
      <c r="M8" s="213">
        <f t="shared" si="5"/>
        <v>0.06591113241692868</v>
      </c>
      <c r="N8" s="157">
        <f t="shared" si="6"/>
        <v>1268.1054119999949</v>
      </c>
      <c r="O8" s="220">
        <f t="shared" si="7"/>
        <v>0.05540885242708447</v>
      </c>
      <c r="P8" s="227">
        <v>172797.80823216145</v>
      </c>
      <c r="Q8" s="228">
        <f t="shared" si="8"/>
        <v>0.053857406672852125</v>
      </c>
      <c r="S8" s="129"/>
      <c r="T8" s="11"/>
      <c r="U8" s="11"/>
      <c r="W8" s="36"/>
      <c r="X8" s="36"/>
      <c r="Y8" s="11"/>
      <c r="Z8" s="11"/>
      <c r="AD8" s="2"/>
      <c r="AE8" s="37"/>
      <c r="AF8" s="2"/>
      <c r="AG8" s="2"/>
      <c r="AH8" s="2"/>
      <c r="AI8" s="2"/>
    </row>
    <row r="9" spans="2:35" ht="16.5" customHeight="1">
      <c r="B9" s="113">
        <v>3</v>
      </c>
      <c r="C9" s="217" t="s">
        <v>65</v>
      </c>
      <c r="D9" s="232">
        <v>443563</v>
      </c>
      <c r="E9" s="213">
        <f t="shared" si="0"/>
        <v>0.06395475501310273</v>
      </c>
      <c r="F9" s="233">
        <v>1</v>
      </c>
      <c r="G9" s="213">
        <f t="shared" si="1"/>
        <v>0.002150537634408602</v>
      </c>
      <c r="H9" s="214">
        <f t="shared" si="2"/>
        <v>443564</v>
      </c>
      <c r="I9" s="220">
        <f t="shared" si="3"/>
        <v>0.06395061158816846</v>
      </c>
      <c r="J9" s="227">
        <v>696.1024969999963</v>
      </c>
      <c r="K9" s="213">
        <f t="shared" si="4"/>
        <v>0.03336188538298075</v>
      </c>
      <c r="L9" s="215">
        <v>37.154416</v>
      </c>
      <c r="M9" s="213">
        <f t="shared" si="5"/>
        <v>0.018382993757422625</v>
      </c>
      <c r="N9" s="157">
        <f t="shared" si="6"/>
        <v>733.2569129999963</v>
      </c>
      <c r="O9" s="220">
        <f t="shared" si="7"/>
        <v>0.03203907474811445</v>
      </c>
      <c r="P9" s="227">
        <v>167133.88862253298</v>
      </c>
      <c r="Q9" s="228">
        <f t="shared" si="8"/>
        <v>0.052092083229812486</v>
      </c>
      <c r="S9" s="129"/>
      <c r="T9" s="11"/>
      <c r="U9" s="11"/>
      <c r="W9" s="36"/>
      <c r="X9" s="36"/>
      <c r="Y9" s="11"/>
      <c r="Z9" s="11"/>
      <c r="AD9" s="2"/>
      <c r="AE9" s="2"/>
      <c r="AF9" s="2"/>
      <c r="AG9" s="2"/>
      <c r="AH9" s="2"/>
      <c r="AI9" s="2"/>
    </row>
    <row r="10" spans="2:35" ht="16.5" customHeight="1">
      <c r="B10" s="113">
        <v>4</v>
      </c>
      <c r="C10" s="217" t="s">
        <v>61</v>
      </c>
      <c r="D10" s="232">
        <v>739016.9999999995</v>
      </c>
      <c r="E10" s="213">
        <f t="shared" si="0"/>
        <v>0.10655453945779543</v>
      </c>
      <c r="F10" s="233">
        <v>2</v>
      </c>
      <c r="G10" s="213">
        <f t="shared" si="1"/>
        <v>0.004301075268817204</v>
      </c>
      <c r="H10" s="214">
        <f t="shared" si="2"/>
        <v>739018.9999999995</v>
      </c>
      <c r="I10" s="220">
        <f t="shared" si="3"/>
        <v>0.10654768426941015</v>
      </c>
      <c r="J10" s="227">
        <v>762.067096799977</v>
      </c>
      <c r="K10" s="213">
        <f t="shared" si="4"/>
        <v>0.0365233500054258</v>
      </c>
      <c r="L10" s="215">
        <v>3.1310604</v>
      </c>
      <c r="M10" s="213">
        <f t="shared" si="5"/>
        <v>0.0015491634638346405</v>
      </c>
      <c r="N10" s="157">
        <f t="shared" si="6"/>
        <v>765.198157199977</v>
      </c>
      <c r="O10" s="220">
        <f t="shared" si="7"/>
        <v>0.03343472188396487</v>
      </c>
      <c r="P10" s="227">
        <v>162613.77661420917</v>
      </c>
      <c r="Q10" s="228">
        <f t="shared" si="8"/>
        <v>0.050683260322104864</v>
      </c>
      <c r="S10" s="129"/>
      <c r="T10" s="11"/>
      <c r="U10" s="11"/>
      <c r="W10" s="36"/>
      <c r="X10" s="36"/>
      <c r="Y10" s="11"/>
      <c r="Z10" s="11"/>
      <c r="AD10" s="2"/>
      <c r="AE10" s="2"/>
      <c r="AF10" s="2"/>
      <c r="AG10" s="2"/>
      <c r="AH10" s="2"/>
      <c r="AI10" s="2"/>
    </row>
    <row r="11" spans="2:35" ht="16.5" customHeight="1">
      <c r="B11" s="113">
        <v>5</v>
      </c>
      <c r="C11" s="217" t="s">
        <v>168</v>
      </c>
      <c r="D11" s="232">
        <v>400195.99999999977</v>
      </c>
      <c r="E11" s="213">
        <f t="shared" si="0"/>
        <v>0.05770192089336497</v>
      </c>
      <c r="F11" s="233">
        <v>26.000000000000007</v>
      </c>
      <c r="G11" s="213">
        <f t="shared" si="1"/>
        <v>0.05591397849462367</v>
      </c>
      <c r="H11" s="214">
        <f t="shared" si="2"/>
        <v>400221.99999999977</v>
      </c>
      <c r="I11" s="220">
        <f t="shared" si="3"/>
        <v>0.0577018010276757</v>
      </c>
      <c r="J11" s="227">
        <v>953.1685294000024</v>
      </c>
      <c r="K11" s="213">
        <f t="shared" si="4"/>
        <v>0.045682208245989626</v>
      </c>
      <c r="L11" s="215">
        <v>52.73153699999999</v>
      </c>
      <c r="M11" s="213">
        <f t="shared" si="5"/>
        <v>0.02609012924574834</v>
      </c>
      <c r="N11" s="157">
        <f t="shared" si="6"/>
        <v>1005.9000664000024</v>
      </c>
      <c r="O11" s="220">
        <f t="shared" si="7"/>
        <v>0.04395199942223134</v>
      </c>
      <c r="P11" s="227">
        <v>150630.40931267754</v>
      </c>
      <c r="Q11" s="228">
        <f t="shared" si="8"/>
        <v>0.04694829925592262</v>
      </c>
      <c r="S11" s="129"/>
      <c r="T11" s="11"/>
      <c r="U11" s="11"/>
      <c r="W11" s="36"/>
      <c r="X11" s="36"/>
      <c r="Y11" s="11"/>
      <c r="Z11" s="11"/>
      <c r="AD11" s="2"/>
      <c r="AE11" s="2"/>
      <c r="AF11" s="2"/>
      <c r="AG11" s="2"/>
      <c r="AH11" s="2"/>
      <c r="AI11" s="2"/>
    </row>
    <row r="12" spans="2:35" ht="16.5" customHeight="1">
      <c r="B12" s="113">
        <v>6</v>
      </c>
      <c r="C12" s="217" t="s">
        <v>63</v>
      </c>
      <c r="D12" s="232">
        <v>491999</v>
      </c>
      <c r="E12" s="213">
        <f t="shared" si="0"/>
        <v>0.07093845859932306</v>
      </c>
      <c r="F12" s="233">
        <v>2</v>
      </c>
      <c r="G12" s="213">
        <f t="shared" si="1"/>
        <v>0.004301075268817204</v>
      </c>
      <c r="H12" s="214">
        <f t="shared" si="2"/>
        <v>492001</v>
      </c>
      <c r="I12" s="220">
        <f t="shared" si="3"/>
        <v>0.07093399115345356</v>
      </c>
      <c r="J12" s="227">
        <v>559.2444834000021</v>
      </c>
      <c r="K12" s="213">
        <f t="shared" si="4"/>
        <v>0.026802734420093954</v>
      </c>
      <c r="L12" s="215">
        <v>28.137812700000005</v>
      </c>
      <c r="M12" s="213">
        <f t="shared" si="5"/>
        <v>0.013921823861035177</v>
      </c>
      <c r="N12" s="157">
        <f t="shared" si="6"/>
        <v>587.3822961000021</v>
      </c>
      <c r="O12" s="220">
        <f t="shared" si="7"/>
        <v>0.025665199954912885</v>
      </c>
      <c r="P12" s="227">
        <v>113984.46145730554</v>
      </c>
      <c r="Q12" s="228">
        <f t="shared" si="8"/>
        <v>0.0355265356539954</v>
      </c>
      <c r="S12" s="129"/>
      <c r="T12" s="11"/>
      <c r="U12" s="11"/>
      <c r="W12" s="36"/>
      <c r="X12" s="36"/>
      <c r="Y12" s="11"/>
      <c r="Z12" s="11"/>
      <c r="AD12" s="2"/>
      <c r="AE12" s="2"/>
      <c r="AF12" s="2"/>
      <c r="AG12" s="2"/>
      <c r="AH12" s="2"/>
      <c r="AI12" s="2"/>
    </row>
    <row r="13" spans="2:35" ht="16.5" customHeight="1">
      <c r="B13" s="113">
        <v>7</v>
      </c>
      <c r="C13" s="217" t="s">
        <v>64</v>
      </c>
      <c r="D13" s="232">
        <v>340505.99999999953</v>
      </c>
      <c r="E13" s="213">
        <f t="shared" si="0"/>
        <v>0.049095568860548625</v>
      </c>
      <c r="F13" s="233">
        <v>6</v>
      </c>
      <c r="G13" s="213">
        <f t="shared" si="1"/>
        <v>0.012903225806451613</v>
      </c>
      <c r="H13" s="214">
        <f t="shared" si="2"/>
        <v>340511.99999999953</v>
      </c>
      <c r="I13" s="220">
        <f t="shared" si="3"/>
        <v>0.04909314248476069</v>
      </c>
      <c r="J13" s="227">
        <v>715.9220132999881</v>
      </c>
      <c r="K13" s="213">
        <f t="shared" si="4"/>
        <v>0.0343117691055591</v>
      </c>
      <c r="L13" s="215">
        <v>8.7446134</v>
      </c>
      <c r="M13" s="213">
        <f t="shared" si="5"/>
        <v>0.004326596696965288</v>
      </c>
      <c r="N13" s="157">
        <f t="shared" si="6"/>
        <v>724.6666266999881</v>
      </c>
      <c r="O13" s="220">
        <f t="shared" si="7"/>
        <v>0.03166372905413711</v>
      </c>
      <c r="P13" s="227">
        <v>113344.96607469303</v>
      </c>
      <c r="Q13" s="228">
        <f t="shared" si="8"/>
        <v>0.03532721852584931</v>
      </c>
      <c r="S13" s="129"/>
      <c r="T13" s="11"/>
      <c r="U13" s="11"/>
      <c r="W13" s="36"/>
      <c r="X13" s="36"/>
      <c r="Y13" s="11"/>
      <c r="Z13" s="11"/>
      <c r="AD13" s="2"/>
      <c r="AE13" s="2"/>
      <c r="AF13" s="37"/>
      <c r="AG13" s="37"/>
      <c r="AH13" s="2"/>
      <c r="AI13" s="2"/>
    </row>
    <row r="14" spans="2:35" ht="16.5" customHeight="1">
      <c r="B14" s="113">
        <v>8</v>
      </c>
      <c r="C14" s="217" t="s">
        <v>66</v>
      </c>
      <c r="D14" s="232">
        <v>276728.99999999977</v>
      </c>
      <c r="E14" s="213">
        <f t="shared" si="0"/>
        <v>0.03989993619851271</v>
      </c>
      <c r="F14" s="233">
        <v>1</v>
      </c>
      <c r="G14" s="213">
        <f t="shared" si="1"/>
        <v>0.002150537634408602</v>
      </c>
      <c r="H14" s="214">
        <f t="shared" si="2"/>
        <v>276729.99999999977</v>
      </c>
      <c r="I14" s="220">
        <f t="shared" si="3"/>
        <v>0.039897405435954776</v>
      </c>
      <c r="J14" s="227">
        <v>310.728093200001</v>
      </c>
      <c r="K14" s="213">
        <f t="shared" si="4"/>
        <v>0.014892167569125455</v>
      </c>
      <c r="L14" s="215">
        <v>11.624329</v>
      </c>
      <c r="M14" s="213"/>
      <c r="N14" s="157">
        <f t="shared" si="6"/>
        <v>322.352422200001</v>
      </c>
      <c r="O14" s="220">
        <f t="shared" si="7"/>
        <v>0.014084931443532988</v>
      </c>
      <c r="P14" s="227">
        <v>58127.68070875042</v>
      </c>
      <c r="Q14" s="228">
        <f t="shared" si="8"/>
        <v>0.018117163469311866</v>
      </c>
      <c r="S14" s="129"/>
      <c r="T14" s="11"/>
      <c r="U14" s="11"/>
      <c r="W14" s="36"/>
      <c r="X14" s="36"/>
      <c r="Y14" s="11"/>
      <c r="Z14" s="11"/>
      <c r="AD14" s="10"/>
      <c r="AE14" s="2"/>
      <c r="AF14" s="32"/>
      <c r="AG14" s="32"/>
      <c r="AH14" s="32"/>
      <c r="AI14" s="2"/>
    </row>
    <row r="15" spans="2:35" ht="16.5" customHeight="1">
      <c r="B15" s="113">
        <v>9</v>
      </c>
      <c r="C15" s="217" t="s">
        <v>68</v>
      </c>
      <c r="D15" s="232">
        <v>86290</v>
      </c>
      <c r="E15" s="213">
        <f t="shared" si="0"/>
        <v>0.012441650475987932</v>
      </c>
      <c r="F15" s="233">
        <v>0</v>
      </c>
      <c r="G15" s="213">
        <f t="shared" si="1"/>
        <v>0</v>
      </c>
      <c r="H15" s="214">
        <f t="shared" si="2"/>
        <v>86290</v>
      </c>
      <c r="I15" s="220">
        <f t="shared" si="3"/>
        <v>0.012440816373607996</v>
      </c>
      <c r="J15" s="227">
        <v>284.659747800001</v>
      </c>
      <c r="K15" s="213">
        <f t="shared" si="4"/>
        <v>0.013642798180124746</v>
      </c>
      <c r="L15" s="215">
        <v>0</v>
      </c>
      <c r="M15" s="213"/>
      <c r="N15" s="157">
        <f t="shared" si="6"/>
        <v>284.659747800001</v>
      </c>
      <c r="O15" s="220">
        <f t="shared" si="7"/>
        <v>0.012437980162000447</v>
      </c>
      <c r="P15" s="227">
        <v>49538.06644406911</v>
      </c>
      <c r="Q15" s="228">
        <f t="shared" si="8"/>
        <v>0.015439963142822016</v>
      </c>
      <c r="S15" s="129"/>
      <c r="T15" s="11"/>
      <c r="U15" s="11"/>
      <c r="W15" s="36"/>
      <c r="X15" s="36"/>
      <c r="Y15" s="11"/>
      <c r="Z15" s="11"/>
      <c r="AD15" s="10"/>
      <c r="AE15" s="2"/>
      <c r="AF15" s="32"/>
      <c r="AG15" s="32"/>
      <c r="AH15" s="32"/>
      <c r="AI15" s="2"/>
    </row>
    <row r="16" spans="2:35" ht="16.5" customHeight="1">
      <c r="B16" s="113">
        <v>10</v>
      </c>
      <c r="C16" s="217" t="s">
        <v>69</v>
      </c>
      <c r="D16" s="232">
        <v>8962.999999999998</v>
      </c>
      <c r="E16" s="213">
        <f t="shared" si="0"/>
        <v>0.0012923225543664365</v>
      </c>
      <c r="F16" s="233">
        <v>0</v>
      </c>
      <c r="G16" s="213">
        <f t="shared" si="1"/>
        <v>0</v>
      </c>
      <c r="H16" s="214">
        <f>SUM(D16,F16)</f>
        <v>8962.999999999998</v>
      </c>
      <c r="I16" s="220">
        <f t="shared" si="3"/>
        <v>0.0012922359155944888</v>
      </c>
      <c r="J16" s="227">
        <v>25.008290000000034</v>
      </c>
      <c r="K16" s="213">
        <f t="shared" si="4"/>
        <v>0.0011985644473336077</v>
      </c>
      <c r="L16" s="215">
        <v>0</v>
      </c>
      <c r="M16" s="213"/>
      <c r="N16" s="157">
        <f>SUM(J16,L16)</f>
        <v>25.008290000000034</v>
      </c>
      <c r="O16" s="220">
        <f t="shared" si="7"/>
        <v>0.0010927172433388684</v>
      </c>
      <c r="P16" s="227">
        <v>3101.9678552731316</v>
      </c>
      <c r="Q16" s="228">
        <f>P17/P$45</f>
        <v>0</v>
      </c>
      <c r="S16" s="129"/>
      <c r="T16" s="11"/>
      <c r="U16" s="11"/>
      <c r="W16" s="36"/>
      <c r="X16" s="36"/>
      <c r="Y16" s="11"/>
      <c r="Z16" s="11"/>
      <c r="AD16" s="10"/>
      <c r="AE16" s="2"/>
      <c r="AF16" s="32"/>
      <c r="AG16" s="32"/>
      <c r="AH16" s="32"/>
      <c r="AI16" s="2"/>
    </row>
    <row r="17" spans="2:35" ht="16.5" customHeight="1" thickBot="1">
      <c r="B17" s="113">
        <v>11</v>
      </c>
      <c r="C17" s="217" t="s">
        <v>67</v>
      </c>
      <c r="D17" s="232">
        <v>153161.00000000006</v>
      </c>
      <c r="E17" s="213">
        <f t="shared" si="0"/>
        <v>0.022083388904308592</v>
      </c>
      <c r="F17" s="233">
        <v>0</v>
      </c>
      <c r="G17" s="213">
        <f t="shared" si="1"/>
        <v>0</v>
      </c>
      <c r="H17" s="214">
        <f>SUM(D17,F17)</f>
        <v>153161.00000000006</v>
      </c>
      <c r="I17" s="220">
        <f t="shared" si="3"/>
        <v>0.022081908408832715</v>
      </c>
      <c r="J17" s="227">
        <v>352.5426271999986</v>
      </c>
      <c r="K17" s="213">
        <f t="shared" si="4"/>
        <v>0.016896199585477608</v>
      </c>
      <c r="L17" s="215">
        <v>0</v>
      </c>
      <c r="M17" s="213"/>
      <c r="N17" s="157">
        <f>SUM(J17,L17)</f>
        <v>352.5426271999986</v>
      </c>
      <c r="O17" s="220">
        <f t="shared" si="7"/>
        <v>0.0154040683210817</v>
      </c>
      <c r="P17" s="227">
        <v>0</v>
      </c>
      <c r="Q17" s="228">
        <f>P16/P$45</f>
        <v>0</v>
      </c>
      <c r="S17" s="129"/>
      <c r="T17" s="11"/>
      <c r="U17" s="11"/>
      <c r="V17" s="36"/>
      <c r="W17" s="36"/>
      <c r="X17" s="11"/>
      <c r="Y17" s="11"/>
      <c r="Z17" s="11"/>
      <c r="AD17" s="2"/>
      <c r="AE17" s="2"/>
      <c r="AF17" s="32"/>
      <c r="AG17" s="32"/>
      <c r="AH17" s="32"/>
      <c r="AI17" s="2"/>
    </row>
    <row r="18" spans="2:35" ht="16.5" customHeight="1" thickBot="1" thickTop="1">
      <c r="B18" s="114"/>
      <c r="C18" s="218" t="s">
        <v>2</v>
      </c>
      <c r="D18" s="221">
        <f>SUM(D7:D17)</f>
        <v>4207340.999999999</v>
      </c>
      <c r="E18" s="117"/>
      <c r="F18" s="222">
        <f>SUM(F7:F16)</f>
        <v>88</v>
      </c>
      <c r="G18" s="117"/>
      <c r="H18" s="223">
        <f>SUM(H7:H17)</f>
        <v>4207428.999999999</v>
      </c>
      <c r="I18" s="224">
        <f>SUM(I7:I17)</f>
        <v>0.6066039123188445</v>
      </c>
      <c r="J18" s="81">
        <f>SUM(J7:J17)</f>
        <v>7434.915969800009</v>
      </c>
      <c r="K18" s="117"/>
      <c r="L18" s="76">
        <f>SUM(L7:L17)</f>
        <v>431.32025709999994</v>
      </c>
      <c r="M18" s="117"/>
      <c r="N18" s="82">
        <f>SUM(N7:N17)</f>
        <v>7866.2362269000105</v>
      </c>
      <c r="O18" s="224">
        <f>SUM(O7:O17)</f>
        <v>0.3437089047396087</v>
      </c>
      <c r="P18" s="83">
        <f>SUM(P7:P16)</f>
        <v>1255195.5699007341</v>
      </c>
      <c r="Q18" s="229">
        <f>SUM(Q7:Q17)</f>
        <v>0.390250981813597</v>
      </c>
      <c r="R18" s="89"/>
      <c r="S18" s="129"/>
      <c r="T18" s="11"/>
      <c r="U18" s="11"/>
      <c r="V18" s="36"/>
      <c r="W18" s="36"/>
      <c r="X18" s="11"/>
      <c r="Y18" s="11"/>
      <c r="Z18" s="11"/>
      <c r="AD18" s="2"/>
      <c r="AE18" s="2"/>
      <c r="AF18" s="32"/>
      <c r="AG18" s="32"/>
      <c r="AH18" s="32"/>
      <c r="AI18" s="2"/>
    </row>
    <row r="19" spans="2:35" ht="12.75">
      <c r="B19" s="85"/>
      <c r="C19" s="106"/>
      <c r="D19" s="107"/>
      <c r="E19" s="108"/>
      <c r="F19" s="107"/>
      <c r="G19" s="108"/>
      <c r="H19" s="109"/>
      <c r="I19" s="108"/>
      <c r="J19" s="107"/>
      <c r="K19" s="108"/>
      <c r="L19" s="107"/>
      <c r="M19" s="108"/>
      <c r="N19" s="110"/>
      <c r="O19" s="108"/>
      <c r="P19" s="101"/>
      <c r="Q19" s="101"/>
      <c r="S19" s="130"/>
      <c r="T19" s="11"/>
      <c r="U19" s="11"/>
      <c r="V19" s="20"/>
      <c r="W19" s="20"/>
      <c r="X19" s="11"/>
      <c r="Y19" s="20"/>
      <c r="Z19" s="11"/>
      <c r="AD19" s="2"/>
      <c r="AE19" s="2"/>
      <c r="AF19" s="32"/>
      <c r="AG19" s="32"/>
      <c r="AH19" s="32"/>
      <c r="AI19" s="2"/>
    </row>
    <row r="20" spans="2:35" ht="12.75">
      <c r="B20" s="85"/>
      <c r="Q20" s="101"/>
      <c r="S20" s="11"/>
      <c r="T20" s="11"/>
      <c r="U20" s="11"/>
      <c r="V20" s="11"/>
      <c r="W20" s="11"/>
      <c r="X20" s="11"/>
      <c r="Y20" s="11"/>
      <c r="Z20" s="11"/>
      <c r="AD20" s="2"/>
      <c r="AE20" s="2"/>
      <c r="AF20" s="32"/>
      <c r="AG20" s="32"/>
      <c r="AH20" s="32"/>
      <c r="AI20" s="2"/>
    </row>
    <row r="21" spans="2:35" ht="16.5" thickBot="1">
      <c r="B21" s="105" t="s">
        <v>145</v>
      </c>
      <c r="C21" s="94"/>
      <c r="D21" s="107"/>
      <c r="E21" s="108"/>
      <c r="F21" s="107"/>
      <c r="G21" s="108"/>
      <c r="H21" s="109"/>
      <c r="I21" s="108"/>
      <c r="J21" s="107"/>
      <c r="K21" s="108"/>
      <c r="L21" s="107"/>
      <c r="M21" s="108"/>
      <c r="N21" s="110"/>
      <c r="O21" s="108"/>
      <c r="P21" s="101"/>
      <c r="Q21" s="101"/>
      <c r="S21" s="11"/>
      <c r="T21" s="11"/>
      <c r="U21" s="11"/>
      <c r="V21" s="11"/>
      <c r="W21" s="11"/>
      <c r="X21" s="11"/>
      <c r="Y21" s="11"/>
      <c r="Z21" s="11"/>
      <c r="AD21" s="2"/>
      <c r="AE21" s="2"/>
      <c r="AF21" s="32"/>
      <c r="AG21" s="32"/>
      <c r="AH21" s="32"/>
      <c r="AI21" s="2"/>
    </row>
    <row r="22" spans="2:35" ht="12.75">
      <c r="B22" s="429" t="s">
        <v>5</v>
      </c>
      <c r="C22" s="431" t="s">
        <v>10</v>
      </c>
      <c r="D22" s="399" t="s">
        <v>153</v>
      </c>
      <c r="E22" s="400"/>
      <c r="F22" s="400"/>
      <c r="G22" s="400"/>
      <c r="H22" s="400"/>
      <c r="I22" s="401"/>
      <c r="J22" s="399" t="s">
        <v>164</v>
      </c>
      <c r="K22" s="400"/>
      <c r="L22" s="400"/>
      <c r="M22" s="400"/>
      <c r="N22" s="400"/>
      <c r="O22" s="401"/>
      <c r="P22" s="399" t="s">
        <v>155</v>
      </c>
      <c r="Q22" s="401"/>
      <c r="S22" s="11"/>
      <c r="T22" s="11"/>
      <c r="U22" s="11"/>
      <c r="V22" s="11"/>
      <c r="W22" s="11"/>
      <c r="X22" s="11"/>
      <c r="Y22" s="11"/>
      <c r="Z22" s="11"/>
      <c r="AD22" s="2"/>
      <c r="AE22" s="2"/>
      <c r="AF22" s="32"/>
      <c r="AG22" s="32"/>
      <c r="AH22" s="32"/>
      <c r="AI22" s="2"/>
    </row>
    <row r="23" spans="2:35" ht="12.75">
      <c r="B23" s="430"/>
      <c r="C23" s="432"/>
      <c r="D23" s="181" t="s">
        <v>59</v>
      </c>
      <c r="E23" s="182" t="s">
        <v>6</v>
      </c>
      <c r="F23" s="183" t="s">
        <v>60</v>
      </c>
      <c r="G23" s="182" t="s">
        <v>6</v>
      </c>
      <c r="H23" s="183" t="s">
        <v>2</v>
      </c>
      <c r="I23" s="184" t="s">
        <v>6</v>
      </c>
      <c r="J23" s="181" t="s">
        <v>59</v>
      </c>
      <c r="K23" s="182" t="s">
        <v>6</v>
      </c>
      <c r="L23" s="183" t="s">
        <v>60</v>
      </c>
      <c r="M23" s="182" t="s">
        <v>6</v>
      </c>
      <c r="N23" s="183" t="s">
        <v>2</v>
      </c>
      <c r="O23" s="184" t="s">
        <v>6</v>
      </c>
      <c r="P23" s="242" t="s">
        <v>47</v>
      </c>
      <c r="Q23" s="184" t="s">
        <v>6</v>
      </c>
      <c r="S23" s="11"/>
      <c r="T23" s="11"/>
      <c r="U23" s="11"/>
      <c r="V23" s="11"/>
      <c r="W23" s="11"/>
      <c r="X23" s="11"/>
      <c r="Y23" s="11"/>
      <c r="Z23" s="11"/>
      <c r="AD23" s="2"/>
      <c r="AE23" s="2"/>
      <c r="AF23" s="32"/>
      <c r="AG23" s="32"/>
      <c r="AH23" s="32"/>
      <c r="AI23" s="2"/>
    </row>
    <row r="24" spans="1:35" s="7" customFormat="1" ht="16.5" customHeight="1">
      <c r="A24" s="94"/>
      <c r="B24" s="113">
        <v>12</v>
      </c>
      <c r="C24" s="217" t="s">
        <v>185</v>
      </c>
      <c r="D24" s="230">
        <v>1072532.9999999995</v>
      </c>
      <c r="E24" s="209">
        <f aca="true" t="shared" si="9" ref="E24:E36">D24/D$45</f>
        <v>0.1546422610958716</v>
      </c>
      <c r="F24" s="231">
        <v>31</v>
      </c>
      <c r="G24" s="209">
        <f aca="true" t="shared" si="10" ref="G24:G36">F24/F$45</f>
        <v>0.06666666666666667</v>
      </c>
      <c r="H24" s="210">
        <f aca="true" t="shared" si="11" ref="H24:H36">SUM(D24,F24)</f>
        <v>1072563.9999999995</v>
      </c>
      <c r="I24" s="219">
        <f aca="true" t="shared" si="12" ref="I24:I36">H24/H$45</f>
        <v>0.15463636311209272</v>
      </c>
      <c r="J24" s="225">
        <v>6765.317508400041</v>
      </c>
      <c r="K24" s="209">
        <f aca="true" t="shared" si="13" ref="K24:K36">J24/J$45</f>
        <v>0.3242392438864018</v>
      </c>
      <c r="L24" s="212">
        <v>283.64074589999996</v>
      </c>
      <c r="M24" s="209">
        <f>L24/L$45</f>
        <v>0.14033772085747212</v>
      </c>
      <c r="N24" s="211">
        <f aca="true" t="shared" si="14" ref="N24:N36">SUM(J24,L24)</f>
        <v>7048.9582543000415</v>
      </c>
      <c r="O24" s="226">
        <f aca="true" t="shared" si="15" ref="O24:O36">N24/N$45</f>
        <v>0.307998596947232</v>
      </c>
      <c r="P24" s="243">
        <v>908573.2979237838</v>
      </c>
      <c r="Q24" s="226">
        <f>P24/P$45</f>
        <v>0.28318299924633</v>
      </c>
      <c r="R24" s="94"/>
      <c r="S24" s="129"/>
      <c r="T24" s="11"/>
      <c r="U24" s="11"/>
      <c r="W24" s="36"/>
      <c r="X24" s="36"/>
      <c r="Y24" s="11"/>
      <c r="Z24" s="11"/>
      <c r="AA24"/>
      <c r="AD24" s="11"/>
      <c r="AE24" s="11"/>
      <c r="AF24" s="38"/>
      <c r="AG24" s="38"/>
      <c r="AH24" s="38"/>
      <c r="AI24" s="11"/>
    </row>
    <row r="25" spans="2:35" ht="16.5" customHeight="1">
      <c r="B25" s="113">
        <v>13</v>
      </c>
      <c r="C25" s="217" t="s">
        <v>186</v>
      </c>
      <c r="D25" s="232"/>
      <c r="E25" s="213">
        <f t="shared" si="9"/>
        <v>0</v>
      </c>
      <c r="F25" s="233"/>
      <c r="G25" s="213">
        <f t="shared" si="10"/>
        <v>0</v>
      </c>
      <c r="H25" s="214">
        <f t="shared" si="11"/>
        <v>0</v>
      </c>
      <c r="I25" s="220">
        <f t="shared" si="12"/>
        <v>0</v>
      </c>
      <c r="J25" s="227">
        <v>4810.008762599946</v>
      </c>
      <c r="K25" s="213">
        <f t="shared" si="13"/>
        <v>0.23052777675784333</v>
      </c>
      <c r="L25" s="215">
        <v>857.7332764999996</v>
      </c>
      <c r="M25" s="213">
        <f>L25/L$45</f>
        <v>0.42438307918588053</v>
      </c>
      <c r="N25" s="157">
        <f t="shared" si="14"/>
        <v>5667.742039099945</v>
      </c>
      <c r="O25" s="228">
        <f t="shared" si="15"/>
        <v>0.2476474583796453</v>
      </c>
      <c r="P25" s="244">
        <v>703989.1558683079</v>
      </c>
      <c r="Q25" s="228">
        <f>P25/P$45</f>
        <v>0.21941846744917523</v>
      </c>
      <c r="S25" s="129"/>
      <c r="T25" s="11"/>
      <c r="U25" s="11"/>
      <c r="W25" s="36"/>
      <c r="X25" s="36"/>
      <c r="Y25" s="11"/>
      <c r="Z25" s="11"/>
      <c r="AD25" s="2"/>
      <c r="AE25" s="2"/>
      <c r="AF25" s="32"/>
      <c r="AG25" s="32"/>
      <c r="AH25" s="32"/>
      <c r="AI25" s="2"/>
    </row>
    <row r="26" spans="2:35" ht="16.5" customHeight="1">
      <c r="B26" s="113">
        <v>14</v>
      </c>
      <c r="C26" s="217" t="s">
        <v>187</v>
      </c>
      <c r="D26" s="232">
        <v>1366715.0000000012</v>
      </c>
      <c r="E26" s="213">
        <f t="shared" si="9"/>
        <v>0.19705864329922193</v>
      </c>
      <c r="F26" s="233">
        <v>329</v>
      </c>
      <c r="G26" s="213">
        <f t="shared" si="10"/>
        <v>0.7075268817204301</v>
      </c>
      <c r="H26" s="214">
        <f t="shared" si="11"/>
        <v>1367044.0000000012</v>
      </c>
      <c r="I26" s="220">
        <f t="shared" si="12"/>
        <v>0.19709286566974832</v>
      </c>
      <c r="J26" s="227">
        <v>894.3453634000034</v>
      </c>
      <c r="K26" s="213">
        <f t="shared" si="13"/>
        <v>0.0428630088746131</v>
      </c>
      <c r="L26" s="215">
        <v>220.28330479999997</v>
      </c>
      <c r="M26" s="213">
        <f>L26/L$45</f>
        <v>0.10899018348189955</v>
      </c>
      <c r="N26" s="157">
        <f t="shared" si="14"/>
        <v>1114.6286682000034</v>
      </c>
      <c r="O26" s="228">
        <f t="shared" si="15"/>
        <v>0.04870280877508939</v>
      </c>
      <c r="P26" s="244">
        <v>142274.62690814224</v>
      </c>
      <c r="Q26" s="228">
        <f>P26/P$45</f>
        <v>0.04434397935374946</v>
      </c>
      <c r="S26" s="129"/>
      <c r="T26" s="11"/>
      <c r="U26" s="11"/>
      <c r="W26" s="36"/>
      <c r="X26" s="36"/>
      <c r="Y26" s="11"/>
      <c r="Z26" s="11"/>
      <c r="AD26" s="2"/>
      <c r="AE26" s="2"/>
      <c r="AF26" s="2"/>
      <c r="AG26" s="2"/>
      <c r="AH26" s="2"/>
      <c r="AI26" s="2"/>
    </row>
    <row r="27" spans="2:26" ht="16.5" customHeight="1">
      <c r="B27" s="113">
        <v>15</v>
      </c>
      <c r="C27" s="217" t="s">
        <v>148</v>
      </c>
      <c r="D27" s="232">
        <v>227878.99999999997</v>
      </c>
      <c r="E27" s="213">
        <f t="shared" si="9"/>
        <v>0.032856540373364856</v>
      </c>
      <c r="F27" s="233">
        <v>7</v>
      </c>
      <c r="G27" s="213">
        <f t="shared" si="10"/>
        <v>0.015053763440860216</v>
      </c>
      <c r="H27" s="214">
        <f t="shared" si="11"/>
        <v>227885.99999999997</v>
      </c>
      <c r="I27" s="220">
        <f t="shared" si="12"/>
        <v>0.03285534685497776</v>
      </c>
      <c r="J27" s="227">
        <v>782.6382286000019</v>
      </c>
      <c r="K27" s="213">
        <f t="shared" si="13"/>
        <v>0.03750925616761936</v>
      </c>
      <c r="L27" s="215">
        <v>10.753448499999998</v>
      </c>
      <c r="M27" s="213">
        <f>L27/L$45</f>
        <v>0.005320513627404765</v>
      </c>
      <c r="N27" s="157">
        <f t="shared" si="14"/>
        <v>793.3916771000019</v>
      </c>
      <c r="O27" s="220">
        <f t="shared" si="15"/>
        <v>0.03466661520194761</v>
      </c>
      <c r="P27" s="244">
        <v>113055.63885053247</v>
      </c>
      <c r="Q27" s="228">
        <f>P27/P$45</f>
        <v>0.03523704137526759</v>
      </c>
      <c r="S27" s="129"/>
      <c r="T27" s="11"/>
      <c r="U27" s="11"/>
      <c r="W27" s="36"/>
      <c r="X27" s="36"/>
      <c r="Y27" s="11"/>
      <c r="Z27" s="11"/>
    </row>
    <row r="28" spans="2:26" ht="16.5" customHeight="1">
      <c r="B28" s="113">
        <v>16</v>
      </c>
      <c r="C28" s="217" t="s">
        <v>149</v>
      </c>
      <c r="D28" s="232">
        <v>2085</v>
      </c>
      <c r="E28" s="213">
        <f t="shared" si="9"/>
        <v>0.0003006239569177754</v>
      </c>
      <c r="F28" s="233">
        <v>0</v>
      </c>
      <c r="G28" s="213">
        <f t="shared" si="10"/>
        <v>0</v>
      </c>
      <c r="H28" s="214">
        <f t="shared" si="11"/>
        <v>2085</v>
      </c>
      <c r="I28" s="220">
        <f t="shared" si="12"/>
        <v>0.0003006038027462356</v>
      </c>
      <c r="J28" s="227">
        <v>1.7463349000000012</v>
      </c>
      <c r="K28" s="213">
        <f t="shared" si="13"/>
        <v>8.369604336313637E-05</v>
      </c>
      <c r="L28" s="215">
        <v>0</v>
      </c>
      <c r="M28" s="213"/>
      <c r="N28" s="157">
        <f t="shared" si="14"/>
        <v>1.7463349000000012</v>
      </c>
      <c r="O28" s="228">
        <f t="shared" si="15"/>
        <v>7.63047076739136E-05</v>
      </c>
      <c r="P28" s="244">
        <v>50226.829488205425</v>
      </c>
      <c r="Q28" s="228">
        <f>P28/P$45</f>
        <v>0.015654635954640568</v>
      </c>
      <c r="S28" s="129"/>
      <c r="T28" s="11"/>
      <c r="U28" s="11"/>
      <c r="W28" s="36"/>
      <c r="X28" s="36"/>
      <c r="Y28" s="11"/>
      <c r="Z28" s="11"/>
    </row>
    <row r="29" spans="2:26" ht="16.5" customHeight="1">
      <c r="B29" s="113">
        <v>17</v>
      </c>
      <c r="C29" s="217" t="s">
        <v>169</v>
      </c>
      <c r="D29" s="232">
        <v>3493.9999999999995</v>
      </c>
      <c r="E29" s="213">
        <f t="shared" si="9"/>
        <v>0.000503779427084272</v>
      </c>
      <c r="F29" s="233">
        <v>10</v>
      </c>
      <c r="G29" s="213">
        <f t="shared" si="10"/>
        <v>0.021505376344086023</v>
      </c>
      <c r="H29" s="214">
        <f t="shared" si="11"/>
        <v>3503.9999999999995</v>
      </c>
      <c r="I29" s="220">
        <f t="shared" si="12"/>
        <v>0.0005051873979965512</v>
      </c>
      <c r="J29" s="227">
        <v>115.37136789999987</v>
      </c>
      <c r="K29" s="213">
        <f t="shared" si="13"/>
        <v>0.005529367254025984</v>
      </c>
      <c r="L29" s="215">
        <v>217.3987402</v>
      </c>
      <c r="M29" s="213"/>
      <c r="N29" s="157">
        <f t="shared" si="14"/>
        <v>332.77010809999985</v>
      </c>
      <c r="O29" s="220">
        <f t="shared" si="15"/>
        <v>0.014540123902458285</v>
      </c>
      <c r="P29" s="244">
        <v>26203.710969278123</v>
      </c>
      <c r="Q29" s="228">
        <f aca="true" t="shared" si="16" ref="Q29:Q35">P30/P$45</f>
        <v>0.0017976950317687612</v>
      </c>
      <c r="S29" s="129"/>
      <c r="T29" s="11"/>
      <c r="U29" s="11"/>
      <c r="W29" s="36"/>
      <c r="X29" s="36"/>
      <c r="Y29" s="11"/>
      <c r="Z29" s="11"/>
    </row>
    <row r="30" spans="2:26" ht="16.5" customHeight="1">
      <c r="B30" s="113">
        <v>18</v>
      </c>
      <c r="C30" s="217" t="s">
        <v>70</v>
      </c>
      <c r="D30" s="232">
        <v>21694.000000000007</v>
      </c>
      <c r="E30" s="213">
        <f t="shared" si="9"/>
        <v>0.0031279309934648543</v>
      </c>
      <c r="F30" s="233">
        <v>0</v>
      </c>
      <c r="G30" s="213">
        <f t="shared" si="10"/>
        <v>0</v>
      </c>
      <c r="H30" s="214">
        <f t="shared" si="11"/>
        <v>21694.000000000007</v>
      </c>
      <c r="I30" s="220">
        <f t="shared" si="12"/>
        <v>0.0031277212934181474</v>
      </c>
      <c r="J30" s="227">
        <v>22.373904000000064</v>
      </c>
      <c r="K30" s="213">
        <f t="shared" si="13"/>
        <v>0.0010723070582776843</v>
      </c>
      <c r="L30" s="215">
        <v>0</v>
      </c>
      <c r="M30" s="213"/>
      <c r="N30" s="157">
        <f t="shared" si="14"/>
        <v>22.373904000000064</v>
      </c>
      <c r="O30" s="228">
        <f t="shared" si="15"/>
        <v>0.000977609852637206</v>
      </c>
      <c r="P30" s="244">
        <v>5767.78163951349</v>
      </c>
      <c r="Q30" s="228">
        <f t="shared" si="16"/>
        <v>0.00088964198234149</v>
      </c>
      <c r="S30" s="129"/>
      <c r="T30" s="11"/>
      <c r="U30" s="11"/>
      <c r="W30" s="36"/>
      <c r="X30" s="36"/>
      <c r="Y30" s="11"/>
      <c r="Z30" s="11"/>
    </row>
    <row r="31" spans="2:26" ht="16.5" customHeight="1">
      <c r="B31" s="113">
        <v>19</v>
      </c>
      <c r="C31" s="217" t="s">
        <v>72</v>
      </c>
      <c r="D31" s="232">
        <v>10033.999999999998</v>
      </c>
      <c r="E31" s="213">
        <f t="shared" si="9"/>
        <v>0.001446743781157294</v>
      </c>
      <c r="F31" s="233">
        <v>0</v>
      </c>
      <c r="G31" s="213">
        <f t="shared" si="10"/>
        <v>0</v>
      </c>
      <c r="H31" s="214">
        <f t="shared" si="11"/>
        <v>10033.999999999998</v>
      </c>
      <c r="I31" s="220">
        <f t="shared" si="12"/>
        <v>0.0014466467898109005</v>
      </c>
      <c r="J31" s="227">
        <v>13.848791799999997</v>
      </c>
      <c r="K31" s="213">
        <f t="shared" si="13"/>
        <v>0.0006637266878305223</v>
      </c>
      <c r="L31" s="215">
        <v>0</v>
      </c>
      <c r="M31" s="213"/>
      <c r="N31" s="157">
        <f t="shared" si="14"/>
        <v>13.848791799999997</v>
      </c>
      <c r="O31" s="220">
        <f t="shared" si="15"/>
        <v>0.0006051118888684472</v>
      </c>
      <c r="P31" s="244">
        <v>2854.3554945695973</v>
      </c>
      <c r="Q31" s="228">
        <f t="shared" si="16"/>
        <v>0.0006092969529040076</v>
      </c>
      <c r="S31" s="129"/>
      <c r="T31" s="11"/>
      <c r="U31" s="11"/>
      <c r="V31" s="36"/>
      <c r="W31" s="36"/>
      <c r="X31" s="11"/>
      <c r="Y31" s="11"/>
      <c r="Z31" s="11"/>
    </row>
    <row r="32" spans="2:26" ht="16.5" customHeight="1">
      <c r="B32" s="113">
        <v>20</v>
      </c>
      <c r="C32" s="217" t="s">
        <v>73</v>
      </c>
      <c r="D32" s="232">
        <v>7055.999999999997</v>
      </c>
      <c r="E32" s="213">
        <f t="shared" si="9"/>
        <v>0.0010173633765044711</v>
      </c>
      <c r="F32" s="233">
        <v>0</v>
      </c>
      <c r="G32" s="213">
        <f t="shared" si="10"/>
        <v>0</v>
      </c>
      <c r="H32" s="214">
        <f t="shared" si="11"/>
        <v>7055.999999999997</v>
      </c>
      <c r="I32" s="220">
        <f t="shared" si="12"/>
        <v>0.0010172951713081236</v>
      </c>
      <c r="J32" s="227">
        <v>9.158377800000013</v>
      </c>
      <c r="K32" s="213">
        <f t="shared" si="13"/>
        <v>0.0004389306916358288</v>
      </c>
      <c r="L32" s="215">
        <v>0</v>
      </c>
      <c r="M32" s="213"/>
      <c r="N32" s="157">
        <f t="shared" si="14"/>
        <v>9.158377800000013</v>
      </c>
      <c r="O32" s="220">
        <f t="shared" si="15"/>
        <v>0.0004001679980147339</v>
      </c>
      <c r="P32" s="244">
        <v>1954.8876288062727</v>
      </c>
      <c r="Q32" s="228">
        <f t="shared" si="16"/>
        <v>0.00018594391544199686</v>
      </c>
      <c r="S32" s="129"/>
      <c r="T32" s="11"/>
      <c r="U32" s="11"/>
      <c r="V32" s="36"/>
      <c r="W32" s="36"/>
      <c r="X32" s="11"/>
      <c r="Y32" s="11"/>
      <c r="Z32" s="11"/>
    </row>
    <row r="33" spans="2:26" ht="16.5" customHeight="1">
      <c r="B33" s="113">
        <v>21</v>
      </c>
      <c r="C33" s="217" t="s">
        <v>74</v>
      </c>
      <c r="D33" s="232">
        <v>5368</v>
      </c>
      <c r="E33" s="213">
        <f t="shared" si="9"/>
        <v>0.0007739805279302726</v>
      </c>
      <c r="F33" s="233">
        <v>0</v>
      </c>
      <c r="G33" s="213">
        <f t="shared" si="10"/>
        <v>0</v>
      </c>
      <c r="H33" s="214">
        <f t="shared" si="11"/>
        <v>5368</v>
      </c>
      <c r="I33" s="220">
        <f t="shared" si="12"/>
        <v>0.0007739286393965433</v>
      </c>
      <c r="J33" s="227">
        <v>3.1614287999999977</v>
      </c>
      <c r="K33" s="213">
        <f t="shared" si="13"/>
        <v>0.0001515168035262124</v>
      </c>
      <c r="L33" s="215">
        <v>0</v>
      </c>
      <c r="M33" s="213"/>
      <c r="N33" s="157">
        <f t="shared" si="14"/>
        <v>3.1614287999999977</v>
      </c>
      <c r="O33" s="220">
        <f t="shared" si="15"/>
        <v>0.00013813610460163805</v>
      </c>
      <c r="P33" s="244">
        <v>596.5883436916305</v>
      </c>
      <c r="Q33" s="228">
        <f t="shared" si="16"/>
        <v>0.00018505477398668833</v>
      </c>
      <c r="S33" s="129"/>
      <c r="T33" s="11"/>
      <c r="U33" s="11"/>
      <c r="V33" s="36"/>
      <c r="W33" s="36"/>
      <c r="X33" s="11"/>
      <c r="Y33" s="11"/>
      <c r="Z33" s="11"/>
    </row>
    <row r="34" spans="2:26" ht="16.5" customHeight="1">
      <c r="B34" s="113">
        <v>22</v>
      </c>
      <c r="C34" s="217" t="s">
        <v>75</v>
      </c>
      <c r="D34" s="232">
        <v>1936</v>
      </c>
      <c r="E34" s="213">
        <f t="shared" si="9"/>
        <v>0.00027914051826993433</v>
      </c>
      <c r="F34" s="233">
        <v>0</v>
      </c>
      <c r="G34" s="213">
        <f t="shared" si="10"/>
        <v>0</v>
      </c>
      <c r="H34" s="214">
        <f t="shared" si="11"/>
        <v>1936</v>
      </c>
      <c r="I34" s="220">
        <f t="shared" si="12"/>
        <v>0.0002791218043725238</v>
      </c>
      <c r="J34" s="227">
        <v>2.7345382000000007</v>
      </c>
      <c r="K34" s="213">
        <f t="shared" si="13"/>
        <v>0.0001310573520378896</v>
      </c>
      <c r="L34" s="215">
        <v>0</v>
      </c>
      <c r="M34" s="213"/>
      <c r="N34" s="157">
        <f t="shared" si="14"/>
        <v>2.7345382000000007</v>
      </c>
      <c r="O34" s="220">
        <f t="shared" si="15"/>
        <v>0.00011948346103267466</v>
      </c>
      <c r="P34" s="244">
        <v>593.7355941038359</v>
      </c>
      <c r="Q34" s="228">
        <f t="shared" si="16"/>
        <v>7.71219975250344E-05</v>
      </c>
      <c r="S34" s="129"/>
      <c r="T34" s="11"/>
      <c r="U34" s="11"/>
      <c r="V34" s="36"/>
      <c r="W34" s="36"/>
      <c r="X34" s="11"/>
      <c r="Y34" s="11"/>
      <c r="Z34" s="11"/>
    </row>
    <row r="35" spans="2:26" ht="16.5" customHeight="1">
      <c r="B35" s="113">
        <v>23</v>
      </c>
      <c r="C35" s="217" t="s">
        <v>170</v>
      </c>
      <c r="D35" s="232">
        <v>1404.9999999999995</v>
      </c>
      <c r="E35" s="213">
        <f t="shared" si="9"/>
        <v>0.00020257873355850086</v>
      </c>
      <c r="F35" s="233">
        <v>0</v>
      </c>
      <c r="G35" s="213">
        <f t="shared" si="10"/>
        <v>0</v>
      </c>
      <c r="H35" s="214">
        <f t="shared" si="11"/>
        <v>1404.9999999999995</v>
      </c>
      <c r="I35" s="220">
        <f t="shared" si="12"/>
        <v>0.00020256515245010114</v>
      </c>
      <c r="J35" s="227">
        <v>0.868304</v>
      </c>
      <c r="K35" s="213">
        <f t="shared" si="13"/>
        <v>4.161493264343781E-05</v>
      </c>
      <c r="L35" s="215">
        <v>0</v>
      </c>
      <c r="M35" s="213"/>
      <c r="N35" s="157">
        <f t="shared" si="14"/>
        <v>0.868304</v>
      </c>
      <c r="O35" s="220">
        <f t="shared" si="15"/>
        <v>3.7939849276384404E-05</v>
      </c>
      <c r="P35" s="244">
        <v>247.44065787945954</v>
      </c>
      <c r="Q35" s="228">
        <f t="shared" si="16"/>
        <v>0</v>
      </c>
      <c r="S35" s="129"/>
      <c r="T35" s="11"/>
      <c r="U35" s="11"/>
      <c r="V35" s="36"/>
      <c r="W35" s="36"/>
      <c r="X35" s="11"/>
      <c r="Y35" s="11"/>
      <c r="Z35" s="11"/>
    </row>
    <row r="36" spans="2:26" ht="16.5" customHeight="1" thickBot="1">
      <c r="B36" s="113">
        <v>24</v>
      </c>
      <c r="C36" s="217" t="s">
        <v>71</v>
      </c>
      <c r="D36" s="232">
        <v>8035.000000000001</v>
      </c>
      <c r="E36" s="213">
        <f t="shared" si="9"/>
        <v>0.001158519661311427</v>
      </c>
      <c r="F36" s="233">
        <v>0</v>
      </c>
      <c r="G36" s="213">
        <f t="shared" si="10"/>
        <v>0</v>
      </c>
      <c r="H36" s="214">
        <f t="shared" si="11"/>
        <v>8035.000000000001</v>
      </c>
      <c r="I36" s="220">
        <f t="shared" si="12"/>
        <v>0.0011584419928374117</v>
      </c>
      <c r="J36" s="227">
        <v>8.713700799999996</v>
      </c>
      <c r="K36" s="213">
        <f t="shared" si="13"/>
        <v>0.00041761879695022714</v>
      </c>
      <c r="L36" s="215">
        <v>0</v>
      </c>
      <c r="M36" s="213"/>
      <c r="N36" s="157">
        <f t="shared" si="14"/>
        <v>8.713700799999996</v>
      </c>
      <c r="O36" s="220">
        <f t="shared" si="15"/>
        <v>0.00038073819191378834</v>
      </c>
      <c r="P36" s="244">
        <v>0</v>
      </c>
      <c r="Q36" s="228">
        <f>P29/P$45</f>
        <v>0.008167140153272042</v>
      </c>
      <c r="S36" s="129"/>
      <c r="T36" s="11"/>
      <c r="U36" s="11"/>
      <c r="V36" s="36"/>
      <c r="W36" s="36"/>
      <c r="X36" s="11"/>
      <c r="Y36" s="11"/>
      <c r="Z36" s="11"/>
    </row>
    <row r="37" spans="2:26" ht="16.5" customHeight="1" thickBot="1" thickTop="1">
      <c r="B37" s="116"/>
      <c r="C37" s="218" t="s">
        <v>2</v>
      </c>
      <c r="D37" s="234">
        <f>SUM(D24:D36)</f>
        <v>2728234.000000001</v>
      </c>
      <c r="E37" s="235"/>
      <c r="F37" s="236">
        <f>SUM(F24:F36)</f>
        <v>377</v>
      </c>
      <c r="G37" s="235"/>
      <c r="H37" s="237">
        <f>SUM(H24:H36)</f>
        <v>2728611.000000001</v>
      </c>
      <c r="I37" s="238">
        <f>+SUM(I24:I36)</f>
        <v>0.3933960876811553</v>
      </c>
      <c r="J37" s="239">
        <f>SUM(J24:J36)</f>
        <v>13430.286611199994</v>
      </c>
      <c r="K37" s="235"/>
      <c r="L37" s="240">
        <f>SUM(L24:L36)</f>
        <v>1589.8095158999997</v>
      </c>
      <c r="M37" s="235"/>
      <c r="N37" s="241">
        <f>SUM(N24:N36)</f>
        <v>15020.096127099992</v>
      </c>
      <c r="O37" s="238">
        <f>SUM(O24:O36)</f>
        <v>0.6562910952603913</v>
      </c>
      <c r="P37" s="245">
        <f>SUM(P24:P38)</f>
        <v>1956338.0493668143</v>
      </c>
      <c r="Q37" s="246">
        <f>SUM(Q24:Q36)</f>
        <v>0.6097490181864029</v>
      </c>
      <c r="S37" s="129"/>
      <c r="T37" s="11"/>
      <c r="U37" s="11"/>
      <c r="V37" s="36"/>
      <c r="W37" s="36"/>
      <c r="X37" s="11"/>
      <c r="Y37" s="11"/>
      <c r="Z37" s="11"/>
    </row>
    <row r="38" spans="2:26" ht="16.5" customHeight="1">
      <c r="B38" s="111"/>
      <c r="C38" s="256" t="s">
        <v>188</v>
      </c>
      <c r="D38" s="101"/>
      <c r="E38" s="108"/>
      <c r="F38" s="101"/>
      <c r="G38" s="108"/>
      <c r="H38" s="101"/>
      <c r="I38" s="108"/>
      <c r="J38" s="101"/>
      <c r="K38" s="108"/>
      <c r="L38" s="101"/>
      <c r="M38" s="108"/>
      <c r="N38" s="101"/>
      <c r="O38" s="108"/>
      <c r="P38" s="94"/>
      <c r="Q38" s="94"/>
      <c r="S38" s="35"/>
      <c r="T38" s="11"/>
      <c r="U38" s="11"/>
      <c r="V38" s="36"/>
      <c r="W38" s="36"/>
      <c r="X38" s="11"/>
      <c r="Y38" s="20"/>
      <c r="Z38" s="11"/>
    </row>
    <row r="39" spans="2:26" ht="16.5" customHeight="1">
      <c r="B39" s="111"/>
      <c r="C39" s="256" t="s">
        <v>189</v>
      </c>
      <c r="D39" s="101"/>
      <c r="E39" s="108"/>
      <c r="F39" s="101"/>
      <c r="G39" s="108"/>
      <c r="H39" s="101"/>
      <c r="I39" s="108"/>
      <c r="J39" s="101"/>
      <c r="K39" s="108"/>
      <c r="L39" s="101"/>
      <c r="M39" s="108"/>
      <c r="N39" s="101"/>
      <c r="O39" s="108"/>
      <c r="P39" s="94"/>
      <c r="Q39" s="94"/>
      <c r="S39" s="35"/>
      <c r="T39" s="11"/>
      <c r="U39" s="11"/>
      <c r="V39" s="36"/>
      <c r="W39" s="36"/>
      <c r="X39" s="11"/>
      <c r="Y39" s="20"/>
      <c r="Z39" s="11"/>
    </row>
    <row r="40" spans="19:26" s="94" customFormat="1" ht="12.75">
      <c r="S40" s="107"/>
      <c r="T40" s="101"/>
      <c r="U40" s="101"/>
      <c r="V40" s="107"/>
      <c r="W40" s="107"/>
      <c r="X40" s="101"/>
      <c r="Y40" s="107"/>
      <c r="Z40" s="101"/>
    </row>
    <row r="41" spans="19:26" s="94" customFormat="1" ht="12.75">
      <c r="S41" s="107"/>
      <c r="T41" s="101"/>
      <c r="U41" s="101"/>
      <c r="V41" s="107"/>
      <c r="W41" s="107"/>
      <c r="X41" s="101"/>
      <c r="Y41" s="107"/>
      <c r="Z41" s="101"/>
    </row>
    <row r="42" spans="2:26" ht="16.5" thickBot="1">
      <c r="B42" s="105" t="s">
        <v>146</v>
      </c>
      <c r="C42" s="101"/>
      <c r="D42" s="101"/>
      <c r="E42" s="108"/>
      <c r="F42" s="101"/>
      <c r="G42" s="108"/>
      <c r="H42" s="101"/>
      <c r="I42" s="108"/>
      <c r="J42" s="101"/>
      <c r="K42" s="108"/>
      <c r="L42" s="101"/>
      <c r="M42" s="108"/>
      <c r="N42" s="101"/>
      <c r="O42" s="108"/>
      <c r="P42" s="94"/>
      <c r="Q42" s="94"/>
      <c r="S42" s="11"/>
      <c r="T42" s="11"/>
      <c r="U42" s="11"/>
      <c r="V42" s="11"/>
      <c r="W42" s="11"/>
      <c r="X42" s="11"/>
      <c r="Y42" s="20"/>
      <c r="Z42" s="11"/>
    </row>
    <row r="43" spans="2:26" ht="12.75">
      <c r="B43" s="247"/>
      <c r="C43" s="435" t="s">
        <v>10</v>
      </c>
      <c r="D43" s="437" t="s">
        <v>153</v>
      </c>
      <c r="E43" s="400"/>
      <c r="F43" s="400"/>
      <c r="G43" s="400"/>
      <c r="H43" s="400"/>
      <c r="I43" s="400"/>
      <c r="J43" s="399" t="s">
        <v>154</v>
      </c>
      <c r="K43" s="400"/>
      <c r="L43" s="400"/>
      <c r="M43" s="400"/>
      <c r="N43" s="400"/>
      <c r="O43" s="401"/>
      <c r="P43" s="400" t="s">
        <v>152</v>
      </c>
      <c r="Q43" s="40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257"/>
      <c r="C44" s="436"/>
      <c r="D44" s="204" t="s">
        <v>59</v>
      </c>
      <c r="E44" s="205" t="s">
        <v>6</v>
      </c>
      <c r="F44" s="206" t="s">
        <v>60</v>
      </c>
      <c r="G44" s="205" t="s">
        <v>6</v>
      </c>
      <c r="H44" s="206" t="s">
        <v>2</v>
      </c>
      <c r="I44" s="207" t="s">
        <v>6</v>
      </c>
      <c r="J44" s="208" t="s">
        <v>59</v>
      </c>
      <c r="K44" s="205" t="s">
        <v>6</v>
      </c>
      <c r="L44" s="206" t="s">
        <v>60</v>
      </c>
      <c r="M44" s="205" t="s">
        <v>6</v>
      </c>
      <c r="N44" s="206" t="s">
        <v>2</v>
      </c>
      <c r="O44" s="207" t="s">
        <v>6</v>
      </c>
      <c r="P44" s="186" t="s">
        <v>47</v>
      </c>
      <c r="Q44" s="184" t="s">
        <v>6</v>
      </c>
      <c r="S44" s="11"/>
      <c r="T44" s="11"/>
      <c r="U44" s="11"/>
      <c r="V44" s="11"/>
      <c r="W44" s="11"/>
      <c r="X44" s="11"/>
      <c r="Y44" s="11"/>
      <c r="Z44" s="11"/>
    </row>
    <row r="45" spans="2:26" ht="15">
      <c r="B45" s="433" t="s">
        <v>76</v>
      </c>
      <c r="C45" s="434"/>
      <c r="D45" s="118">
        <f>SUM(D18,D37)</f>
        <v>6935575</v>
      </c>
      <c r="E45" s="119">
        <f>D45/D$45</f>
        <v>1</v>
      </c>
      <c r="F45" s="118">
        <f>SUM(F18,F37)</f>
        <v>465</v>
      </c>
      <c r="G45" s="119">
        <f>F45/F$45</f>
        <v>1</v>
      </c>
      <c r="H45" s="118">
        <f>SUM(H18,H37)</f>
        <v>6936040</v>
      </c>
      <c r="I45" s="119">
        <f>H45/H$45</f>
        <v>1</v>
      </c>
      <c r="J45" s="120">
        <f>SUM(J18,J37)</f>
        <v>20865.202581000005</v>
      </c>
      <c r="K45" s="119">
        <f>J45/J$45</f>
        <v>1</v>
      </c>
      <c r="L45" s="120">
        <f>SUM(L18,L37)</f>
        <v>2021.1297729999997</v>
      </c>
      <c r="M45" s="119">
        <f>L45/L$45</f>
        <v>1</v>
      </c>
      <c r="N45" s="120">
        <f>SUM(N18,N37)</f>
        <v>22886.332354000002</v>
      </c>
      <c r="O45" s="119">
        <f>N45/N$45</f>
        <v>1</v>
      </c>
      <c r="P45" s="120">
        <f>SUM(P18,P37)</f>
        <v>3208431.6514122756</v>
      </c>
      <c r="Q45" s="121">
        <f>P45/P$45</f>
        <v>1</v>
      </c>
      <c r="S45" s="11"/>
      <c r="T45" s="11"/>
      <c r="U45" s="11"/>
      <c r="V45" s="11"/>
      <c r="W45" s="11"/>
      <c r="X45" s="11"/>
      <c r="Y45" s="11"/>
      <c r="Z45" s="11"/>
    </row>
    <row r="46" spans="2:21" ht="27.75" customHeight="1">
      <c r="B46" s="101"/>
      <c r="C46" s="122"/>
      <c r="D46" s="101"/>
      <c r="E46" s="101"/>
      <c r="F46" s="123"/>
      <c r="G46" s="101"/>
      <c r="H46" s="101"/>
      <c r="I46" s="101"/>
      <c r="J46" s="101"/>
      <c r="K46" s="101"/>
      <c r="L46" s="101"/>
      <c r="M46" s="101"/>
      <c r="N46" s="101"/>
      <c r="O46" s="101"/>
      <c r="P46" s="94"/>
      <c r="Q46" s="94"/>
      <c r="U46" s="6"/>
    </row>
    <row r="47" spans="2:17" ht="12.75">
      <c r="B47" s="101"/>
      <c r="C47" s="269" t="s">
        <v>150</v>
      </c>
      <c r="D47" s="101"/>
      <c r="E47" s="101"/>
      <c r="F47" s="123"/>
      <c r="G47" s="101"/>
      <c r="H47" s="101"/>
      <c r="I47" s="101"/>
      <c r="J47" s="101"/>
      <c r="K47" s="101"/>
      <c r="L47" s="101"/>
      <c r="M47" s="101"/>
      <c r="N47" s="101"/>
      <c r="O47" s="101"/>
      <c r="P47" s="94"/>
      <c r="Q47" s="94"/>
    </row>
    <row r="48" spans="2:17" ht="13.5">
      <c r="B48" s="94"/>
      <c r="C48" s="268" t="s">
        <v>142</v>
      </c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28" ht="12.75">
      <c r="B49" s="94"/>
      <c r="C49" s="124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U49" s="278"/>
      <c r="V49" s="278"/>
      <c r="W49" s="278"/>
      <c r="X49" s="278"/>
      <c r="Y49" s="278"/>
      <c r="Z49" s="278"/>
      <c r="AA49" s="278"/>
      <c r="AB49" s="278"/>
    </row>
    <row r="50" spans="2:28" ht="12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U50" s="278"/>
      <c r="V50" s="278"/>
      <c r="W50" s="278"/>
      <c r="X50" s="278"/>
      <c r="Y50" s="278"/>
      <c r="Z50" s="278"/>
      <c r="AA50" s="278"/>
      <c r="AB50" s="278"/>
    </row>
    <row r="51" spans="2:31" ht="18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U51" s="386" t="s">
        <v>171</v>
      </c>
      <c r="V51" s="304"/>
      <c r="W51" s="304"/>
      <c r="X51" s="304"/>
      <c r="Y51" s="304"/>
      <c r="Z51" s="304"/>
      <c r="AA51" s="304"/>
      <c r="AB51" s="304"/>
      <c r="AC51" s="387"/>
      <c r="AD51" s="7"/>
      <c r="AE51" s="7"/>
    </row>
    <row r="52" spans="2:31" ht="12.7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T52" s="39"/>
      <c r="U52" s="388"/>
      <c r="V52" s="383"/>
      <c r="W52" s="383"/>
      <c r="X52" s="383"/>
      <c r="Y52" s="383"/>
      <c r="Z52" s="383"/>
      <c r="AA52" s="383"/>
      <c r="AB52" s="383"/>
      <c r="AC52" s="389"/>
      <c r="AD52" s="7"/>
      <c r="AE52" s="7"/>
    </row>
    <row r="53" spans="2:31" ht="12.7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T53" s="39"/>
      <c r="U53" s="388"/>
      <c r="V53" s="383" t="s">
        <v>77</v>
      </c>
      <c r="W53" s="383"/>
      <c r="X53" s="383"/>
      <c r="Y53" s="383" t="s">
        <v>78</v>
      </c>
      <c r="Z53" s="383" t="s">
        <v>79</v>
      </c>
      <c r="AA53" s="383"/>
      <c r="AB53" s="383"/>
      <c r="AC53" s="389"/>
      <c r="AD53" s="7"/>
      <c r="AE53" s="7"/>
    </row>
    <row r="54" spans="2:31" ht="12.7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T54" s="39"/>
      <c r="U54" s="388"/>
      <c r="V54" s="383"/>
      <c r="W54" s="383"/>
      <c r="X54" s="383"/>
      <c r="Y54" s="383"/>
      <c r="Z54" s="383"/>
      <c r="AA54" s="383"/>
      <c r="AB54" s="383"/>
      <c r="AC54" s="389"/>
      <c r="AD54" s="7"/>
      <c r="AE54" s="7"/>
    </row>
    <row r="55" spans="2:34" ht="12.75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T55" s="39"/>
      <c r="U55" s="388" t="s">
        <v>9</v>
      </c>
      <c r="V55" s="384">
        <f>H18</f>
        <v>4207428.999999999</v>
      </c>
      <c r="W55" s="385">
        <f>V55/V57</f>
        <v>0.6066039123188446</v>
      </c>
      <c r="X55" s="383" t="s">
        <v>9</v>
      </c>
      <c r="Y55" s="384">
        <f>D18</f>
        <v>4207340.999999999</v>
      </c>
      <c r="Z55" s="384">
        <f>F18</f>
        <v>88</v>
      </c>
      <c r="AA55" s="385">
        <f>Y55/Y57</f>
        <v>0.6066318942553428</v>
      </c>
      <c r="AB55" s="385">
        <f>Z55/Z57</f>
        <v>0.18924731182795698</v>
      </c>
      <c r="AC55" s="389"/>
      <c r="AD55" s="7"/>
      <c r="AE55" s="7"/>
      <c r="AF55" s="40"/>
      <c r="AG55" s="40"/>
      <c r="AH55" s="40"/>
    </row>
    <row r="56" spans="2:34" ht="12.75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T56" s="39"/>
      <c r="U56" s="388" t="s">
        <v>11</v>
      </c>
      <c r="V56" s="384">
        <f>H37</f>
        <v>2728611.000000001</v>
      </c>
      <c r="W56" s="385">
        <f>V56/V57</f>
        <v>0.39339608768115536</v>
      </c>
      <c r="X56" s="383" t="s">
        <v>11</v>
      </c>
      <c r="Y56" s="384">
        <f>D37</f>
        <v>2728234.000000001</v>
      </c>
      <c r="Z56" s="384">
        <f>F37</f>
        <v>377</v>
      </c>
      <c r="AA56" s="385">
        <f>Y56/Y57</f>
        <v>0.3933681057446572</v>
      </c>
      <c r="AB56" s="385">
        <f>Z56/Z57</f>
        <v>0.810752688172043</v>
      </c>
      <c r="AC56" s="389"/>
      <c r="AD56" s="7"/>
      <c r="AE56" s="7"/>
      <c r="AF56" s="40"/>
      <c r="AG56" s="40"/>
      <c r="AH56" s="40"/>
    </row>
    <row r="57" spans="2:31" ht="12.7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T57" s="39"/>
      <c r="U57" s="388"/>
      <c r="V57" s="384">
        <f>SUM(V55:V56)</f>
        <v>6936040</v>
      </c>
      <c r="W57" s="383"/>
      <c r="X57" s="383"/>
      <c r="Y57" s="384">
        <f>SUM(Y55:Y56)</f>
        <v>6935575</v>
      </c>
      <c r="Z57" s="384">
        <f>SUM(Z55:Z56)</f>
        <v>465</v>
      </c>
      <c r="AA57" s="383"/>
      <c r="AB57" s="383"/>
      <c r="AC57" s="389"/>
      <c r="AD57" s="7"/>
      <c r="AE57" s="7"/>
    </row>
    <row r="58" spans="2:31" ht="12.75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T58" s="39"/>
      <c r="U58" s="388"/>
      <c r="V58" s="383"/>
      <c r="W58" s="383"/>
      <c r="X58" s="383"/>
      <c r="Y58" s="384"/>
      <c r="Z58" s="384"/>
      <c r="AA58" s="383"/>
      <c r="AB58" s="383"/>
      <c r="AC58" s="389"/>
      <c r="AD58" s="7"/>
      <c r="AE58" s="7"/>
    </row>
    <row r="59" spans="2:31" ht="12.7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T59" s="39"/>
      <c r="U59" s="388"/>
      <c r="V59" s="383"/>
      <c r="W59" s="383"/>
      <c r="X59" s="383"/>
      <c r="Y59" s="384"/>
      <c r="Z59" s="384"/>
      <c r="AA59" s="383"/>
      <c r="AB59" s="383"/>
      <c r="AC59" s="389"/>
      <c r="AD59" s="7"/>
      <c r="AE59" s="7"/>
    </row>
    <row r="60" spans="2:31" ht="12.75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T60" s="39"/>
      <c r="U60" s="388"/>
      <c r="V60" s="383" t="s">
        <v>80</v>
      </c>
      <c r="W60" s="383"/>
      <c r="X60" s="383"/>
      <c r="Y60" s="384" t="s">
        <v>78</v>
      </c>
      <c r="Z60" s="384" t="s">
        <v>79</v>
      </c>
      <c r="AA60" s="383"/>
      <c r="AB60" s="383"/>
      <c r="AC60" s="389"/>
      <c r="AD60" s="7"/>
      <c r="AE60" s="7"/>
    </row>
    <row r="61" spans="2:29" ht="12.7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T61" s="39"/>
      <c r="U61" s="388" t="s">
        <v>9</v>
      </c>
      <c r="V61" s="384">
        <f>N18</f>
        <v>7866.2362269000105</v>
      </c>
      <c r="W61" s="385">
        <f>V61/V64</f>
        <v>0.3437089047396087</v>
      </c>
      <c r="X61" s="383" t="s">
        <v>9</v>
      </c>
      <c r="Y61" s="384">
        <f>J18</f>
        <v>7434.915969800009</v>
      </c>
      <c r="Z61" s="384">
        <f>L18</f>
        <v>431.32025709999994</v>
      </c>
      <c r="AA61" s="385">
        <f>Y61/Y64</f>
        <v>0.3563308786932313</v>
      </c>
      <c r="AB61" s="385">
        <f>Z61/Z64</f>
        <v>0.21340552341663022</v>
      </c>
      <c r="AC61" s="389"/>
    </row>
    <row r="62" spans="2:29" ht="12.7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T62" s="39"/>
      <c r="U62" s="388" t="s">
        <v>11</v>
      </c>
      <c r="V62" s="384">
        <f>N37</f>
        <v>15020.096127099992</v>
      </c>
      <c r="W62" s="385">
        <f>V62/V64</f>
        <v>0.6562910952603914</v>
      </c>
      <c r="X62" s="383" t="s">
        <v>11</v>
      </c>
      <c r="Y62" s="384">
        <f>J37</f>
        <v>13430.286611199994</v>
      </c>
      <c r="Z62" s="384">
        <f>L37</f>
        <v>1589.8095158999997</v>
      </c>
      <c r="AA62" s="385">
        <f>Y62/Y64</f>
        <v>0.6436691213067686</v>
      </c>
      <c r="AB62" s="385">
        <f>Z62/Z64</f>
        <v>0.7865944765833698</v>
      </c>
      <c r="AC62" s="389"/>
    </row>
    <row r="63" spans="2:29" ht="12.7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T63" s="39"/>
      <c r="U63" s="388"/>
      <c r="V63" s="384"/>
      <c r="W63" s="385"/>
      <c r="X63" s="383"/>
      <c r="Y63" s="384"/>
      <c r="Z63" s="384"/>
      <c r="AA63" s="385"/>
      <c r="AB63" s="385"/>
      <c r="AC63" s="389"/>
    </row>
    <row r="64" spans="2:29" ht="12.7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T64" s="39"/>
      <c r="U64" s="390"/>
      <c r="V64" s="391">
        <f>SUM(V61:V62)</f>
        <v>22886.332354000002</v>
      </c>
      <c r="W64" s="392"/>
      <c r="X64" s="392"/>
      <c r="Y64" s="391">
        <f>SUM(Y61:Y62)</f>
        <v>20865.202581000005</v>
      </c>
      <c r="Z64" s="391">
        <f>SUM(Z61:Z62)</f>
        <v>2021.1297729999997</v>
      </c>
      <c r="AA64" s="392"/>
      <c r="AB64" s="392"/>
      <c r="AC64" s="393"/>
    </row>
    <row r="65" spans="2:29" ht="12.7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T65" s="39"/>
      <c r="U65" s="383"/>
      <c r="V65" s="383"/>
      <c r="W65" s="383"/>
      <c r="X65" s="383"/>
      <c r="Y65" s="383"/>
      <c r="Z65" s="383"/>
      <c r="AA65" s="383"/>
      <c r="AB65" s="383"/>
      <c r="AC65" s="33"/>
    </row>
    <row r="66" spans="2:29" ht="12.7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T66" s="39"/>
      <c r="U66" s="314"/>
      <c r="V66" s="314"/>
      <c r="W66" s="314"/>
      <c r="X66" s="314"/>
      <c r="Y66" s="314"/>
      <c r="Z66" s="314"/>
      <c r="AA66" s="314"/>
      <c r="AB66" s="314"/>
      <c r="AC66" s="33"/>
    </row>
    <row r="67" spans="2:28" ht="12.7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125"/>
      <c r="N67" s="94"/>
      <c r="O67" s="94"/>
      <c r="P67" s="94"/>
      <c r="Q67" s="94"/>
      <c r="T67" s="39"/>
      <c r="U67" s="314"/>
      <c r="V67" s="314"/>
      <c r="W67" s="314"/>
      <c r="X67" s="314"/>
      <c r="Y67" s="314"/>
      <c r="Z67" s="314"/>
      <c r="AA67" s="314"/>
      <c r="AB67" s="314"/>
    </row>
    <row r="68" spans="2:28" ht="12.7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T68" s="39"/>
      <c r="U68" s="39"/>
      <c r="V68" s="39"/>
      <c r="W68" s="39"/>
      <c r="X68" s="39"/>
      <c r="Y68" s="39"/>
      <c r="Z68" s="39"/>
      <c r="AA68" s="39"/>
      <c r="AB68" s="39"/>
    </row>
    <row r="69" spans="2:28" ht="12.7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T69" s="39"/>
      <c r="U69" s="39"/>
      <c r="V69" s="39"/>
      <c r="W69" s="39"/>
      <c r="X69" s="39"/>
      <c r="Y69" s="39"/>
      <c r="Z69" s="39"/>
      <c r="AA69" s="39"/>
      <c r="AB69" s="39"/>
    </row>
    <row r="70" spans="2:28" ht="12.7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T70" s="39"/>
      <c r="U70" s="39"/>
      <c r="V70" s="39"/>
      <c r="W70" s="39"/>
      <c r="X70" s="39"/>
      <c r="Y70" s="39"/>
      <c r="Z70" s="39"/>
      <c r="AA70" s="39"/>
      <c r="AB70" s="39"/>
    </row>
    <row r="71" spans="2:28" ht="12.7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T71" s="39"/>
      <c r="U71" s="39"/>
      <c r="V71" s="39"/>
      <c r="W71" s="39"/>
      <c r="X71" s="39"/>
      <c r="Y71" s="39"/>
      <c r="Z71" s="39"/>
      <c r="AA71" s="39"/>
      <c r="AB71" s="39"/>
    </row>
    <row r="72" spans="2:17" ht="12.75">
      <c r="B72" s="94"/>
      <c r="C72" s="126"/>
      <c r="D72" s="127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ht="12.75">
      <c r="B73" s="94"/>
      <c r="C73" s="126"/>
      <c r="D73" s="127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ht="12.75">
      <c r="B74" s="94"/>
      <c r="C74" s="94"/>
      <c r="D74" s="127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ht="12.75">
      <c r="B75" s="94"/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</sheetData>
  <sheetProtection/>
  <mergeCells count="16">
    <mergeCell ref="B45:C45"/>
    <mergeCell ref="B22:B23"/>
    <mergeCell ref="C22:C23"/>
    <mergeCell ref="D22:I22"/>
    <mergeCell ref="J22:O22"/>
    <mergeCell ref="P22:Q22"/>
    <mergeCell ref="C43:C44"/>
    <mergeCell ref="D43:I43"/>
    <mergeCell ref="J43:O43"/>
    <mergeCell ref="P43:Q43"/>
    <mergeCell ref="B1:Q1"/>
    <mergeCell ref="B5:B6"/>
    <mergeCell ref="C5:C6"/>
    <mergeCell ref="D5:I5"/>
    <mergeCell ref="J5:O5"/>
    <mergeCell ref="P5:Q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46" r:id="rId2"/>
  <ignoredErrors>
    <ignoredError sqref="E45 G45 M45 O45 I45 K45 Q45 H24:H27 H7:H13 N7:N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M.E.M.</dc:creator>
  <cp:keywords/>
  <dc:description/>
  <cp:lastModifiedBy>TEMP_DGE47</cp:lastModifiedBy>
  <cp:lastPrinted>2017-08-14T21:17:51Z</cp:lastPrinted>
  <dcterms:created xsi:type="dcterms:W3CDTF">1999-03-16T15:51:45Z</dcterms:created>
  <dcterms:modified xsi:type="dcterms:W3CDTF">2017-08-15T19:23:45Z</dcterms:modified>
  <cp:category/>
  <cp:version/>
  <cp:contentType/>
  <cp:contentStatus/>
</cp:coreProperties>
</file>